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45" windowWidth="11760" windowHeight="11895" firstSheet="13" activeTab="13"/>
  </bookViews>
  <sheets>
    <sheet name="1stYear_All" sheetId="10" r:id="rId1"/>
    <sheet name="1stYear_Transfer_6Yrs" sheetId="22" r:id="rId2"/>
    <sheet name="1stYear_Transfer_3Yrs" sheetId="11" r:id="rId3"/>
    <sheet name="1stYear_Workforce_6Yts" sheetId="12" r:id="rId4"/>
    <sheet name="1stYear_Workforce_3Yrs" sheetId="23" r:id="rId5"/>
    <sheet name="1stYr_BasicSkills" sheetId="26" r:id="rId6"/>
    <sheet name="2ndYear_All" sheetId="13" r:id="rId7"/>
    <sheet name="2ndYear_Transfer_5Yrs" sheetId="14" r:id="rId8"/>
    <sheet name="2ndYear_Transfer_3Yrs" sheetId="24" r:id="rId9"/>
    <sheet name="2ndYear_Workforce_5Yrs" sheetId="15" r:id="rId10"/>
    <sheet name="2ndYear_Workforce_3Yrs" sheetId="25" r:id="rId11"/>
    <sheet name="2ndYr_Basic Skills" sheetId="27" r:id="rId12"/>
    <sheet name="4thYear_All" sheetId="16" r:id="rId13"/>
    <sheet name="4thYr_Transfer" sheetId="30" r:id="rId14"/>
    <sheet name="4thYr_Workforce" sheetId="31" r:id="rId15"/>
    <sheet name="4thYr_BasicSkills" sheetId="28" r:id="rId16"/>
    <sheet name="Gender" sheetId="19" r:id="rId17"/>
    <sheet name="Pell" sheetId="21" r:id="rId18"/>
    <sheet name="Guide-to-Worksheets" sheetId="29" r:id="rId19"/>
  </sheets>
  <calcPr calcId="145621"/>
</workbook>
</file>

<file path=xl/calcChain.xml><?xml version="1.0" encoding="utf-8"?>
<calcChain xmlns="http://schemas.openxmlformats.org/spreadsheetml/2006/main">
  <c r="D32" i="31" l="1"/>
  <c r="D32" i="30"/>
  <c r="F41" i="14" l="1"/>
  <c r="D41" i="14"/>
  <c r="F41" i="15"/>
  <c r="E41" i="15"/>
  <c r="D41" i="15"/>
  <c r="I26" i="23"/>
  <c r="G26" i="23"/>
  <c r="E26" i="23"/>
  <c r="I25" i="23"/>
  <c r="G25" i="23"/>
  <c r="E25" i="23"/>
  <c r="I24" i="23"/>
  <c r="G24" i="23"/>
  <c r="E24" i="23"/>
  <c r="I41" i="12"/>
  <c r="G41" i="12"/>
  <c r="E41" i="12"/>
  <c r="I40" i="12"/>
  <c r="G40" i="12"/>
  <c r="E40" i="12"/>
  <c r="I39" i="12"/>
  <c r="G39" i="12"/>
  <c r="E39" i="12"/>
  <c r="I38" i="12"/>
  <c r="G38" i="12"/>
  <c r="E38" i="12"/>
  <c r="I37" i="12"/>
  <c r="G37" i="12"/>
  <c r="E37" i="12"/>
  <c r="I36" i="12"/>
  <c r="G36" i="12"/>
  <c r="E36" i="12"/>
  <c r="I26" i="11" l="1"/>
  <c r="G26" i="11"/>
  <c r="E26" i="11"/>
  <c r="I25" i="11"/>
  <c r="G25" i="11"/>
  <c r="E25" i="11"/>
  <c r="I24" i="11"/>
  <c r="G24" i="11"/>
  <c r="E24" i="11"/>
  <c r="I41" i="22"/>
  <c r="G41" i="22"/>
  <c r="E41" i="22"/>
  <c r="I40" i="22"/>
  <c r="G40" i="22"/>
  <c r="E40" i="22"/>
  <c r="I39" i="22"/>
  <c r="G39" i="22"/>
  <c r="E39" i="22"/>
  <c r="I38" i="22"/>
  <c r="G38" i="22"/>
  <c r="E38" i="22"/>
  <c r="I37" i="22"/>
  <c r="G37" i="22"/>
  <c r="E37" i="22"/>
  <c r="I36" i="22"/>
  <c r="G36" i="22"/>
  <c r="E36" i="22"/>
</calcChain>
</file>

<file path=xl/sharedStrings.xml><?xml version="1.0" encoding="utf-8"?>
<sst xmlns="http://schemas.openxmlformats.org/spreadsheetml/2006/main" count="602" uniqueCount="113">
  <si>
    <t>Asian/Pacific Islander</t>
  </si>
  <si>
    <t>Hispanic</t>
  </si>
  <si>
    <t>White</t>
  </si>
  <si>
    <t>Tipping Point</t>
  </si>
  <si>
    <t>Grand Total</t>
  </si>
  <si>
    <t>Basic Skills Points</t>
  </si>
  <si>
    <t>No Momentum</t>
  </si>
  <si>
    <t>Cohort Year</t>
  </si>
  <si>
    <t>Cohort Headcount</t>
  </si>
  <si>
    <t>Total Points</t>
  </si>
  <si>
    <t>College Level Points</t>
  </si>
  <si>
    <t>College Level Points Per Student</t>
  </si>
  <si>
    <t>Number Retained Fall To Winter</t>
  </si>
  <si>
    <t>% Retained Fall To Winter</t>
  </si>
  <si>
    <t>Number Retained Fall To Spring</t>
  </si>
  <si>
    <t>% Retained Fall To Spring</t>
  </si>
  <si>
    <t>2006</t>
  </si>
  <si>
    <t>2007</t>
  </si>
  <si>
    <t>2008</t>
  </si>
  <si>
    <t>2009</t>
  </si>
  <si>
    <t>2010</t>
  </si>
  <si>
    <t>2011</t>
  </si>
  <si>
    <t>Transfer  &amp; Workforce Students -  1st Year Measures</t>
  </si>
  <si>
    <t>All Transfer Students</t>
  </si>
  <si>
    <t>All Workforce Students</t>
  </si>
  <si>
    <t>Number Retained Fall to Fall</t>
  </si>
  <si>
    <t>% Retained Fall to Fall</t>
  </si>
  <si>
    <t>Number  Earning Quantitative Point by End of 2nd Year</t>
  </si>
  <si>
    <t>% Earning Quantitative Point by End of 2nd Year</t>
  </si>
  <si>
    <t>Number with Success by Year Four</t>
  </si>
  <si>
    <t>% with Success by Year Four</t>
  </si>
  <si>
    <t xml:space="preserve">System % Year 4 Success </t>
  </si>
  <si>
    <t xml:space="preserve"> System % Earning Quant Pt </t>
  </si>
  <si>
    <t>System % Fall-Fall Retention</t>
  </si>
  <si>
    <t>System CLVL Points Per Student</t>
  </si>
  <si>
    <t>System % Fall-Wtr Retention</t>
  </si>
  <si>
    <t>System % Fall-Spr Retention</t>
  </si>
  <si>
    <t>2nd Year Measures - Transfer</t>
  </si>
  <si>
    <t>4th  Year Measures - Transfer</t>
  </si>
  <si>
    <t>4th  Year Measures - Workforce</t>
  </si>
  <si>
    <t>Female - Transfer</t>
  </si>
  <si>
    <t>Male - Transfer</t>
  </si>
  <si>
    <t>Female - Workforce</t>
  </si>
  <si>
    <t>Male  - Workforce</t>
  </si>
  <si>
    <t>1st Year Measures - 2011 Cohort</t>
  </si>
  <si>
    <t>Gender/Kind of Stu</t>
  </si>
  <si>
    <t>2nd Year Measures - 2010 Cohort</t>
  </si>
  <si>
    <t>4thYear Measures - 2008 Cohort</t>
  </si>
  <si>
    <t>Number  Earning Quant Point by End of 2nd Year</t>
  </si>
  <si>
    <t>Measures Comparison by Gender &amp; Kind of Student</t>
  </si>
  <si>
    <t>Pell Recip - Transfer</t>
  </si>
  <si>
    <t>Pell Recip - Workforce</t>
  </si>
  <si>
    <t>No Pell - Workforce</t>
  </si>
  <si>
    <t>No Pell - Transfer</t>
  </si>
  <si>
    <t>Pell Status/Kind of Stu</t>
  </si>
  <si>
    <r>
      <rPr>
        <b/>
        <sz val="14"/>
        <rFont val="Calibri"/>
        <family val="2"/>
        <scheme val="minor"/>
      </rPr>
      <t>Measures Comparison by Pell Status &amp; Kind of Student</t>
    </r>
    <r>
      <rPr>
        <b/>
        <sz val="14"/>
        <color rgb="FFFF0000"/>
        <rFont val="Calibri"/>
        <family val="2"/>
        <scheme val="minor"/>
      </rPr>
      <t xml:space="preserve"> </t>
    </r>
  </si>
  <si>
    <t>1st Year Measures - Transfer Students</t>
  </si>
  <si>
    <t>1st Year Measures - Transfer Students (all years)</t>
  </si>
  <si>
    <t>1st Year Measures - Workforce Students (all years)</t>
  </si>
  <si>
    <t xml:space="preserve">1st Year Measures - Workforce Students </t>
  </si>
  <si>
    <t>2nd Year Measures - Transfer (All Years)</t>
  </si>
  <si>
    <t>2nd Year Measures - Workforce Students (All Years)</t>
  </si>
  <si>
    <t xml:space="preserve">2nd Year Measures - Workforce Students </t>
  </si>
  <si>
    <t xml:space="preserve"> </t>
  </si>
  <si>
    <t>Basic Skills Points Per Student</t>
  </si>
  <si>
    <t>Fall To Winter Qtr Retention</t>
  </si>
  <si>
    <t>Fall To Spring Qtr Retention</t>
  </si>
  <si>
    <t>Total</t>
  </si>
  <si>
    <t>Cohort Headcnt</t>
  </si>
  <si>
    <t>Highest Momentum</t>
  </si>
  <si>
    <t>Basic Skills Gains</t>
  </si>
  <si>
    <t>College Ready English</t>
  </si>
  <si>
    <t>College Ready Math</t>
  </si>
  <si>
    <t>15 College Level Credits Point</t>
  </si>
  <si>
    <t>30 College Level Credits Point</t>
  </si>
  <si>
    <t>Quantitative Point</t>
  </si>
  <si>
    <t>2009 Cohort - % of Total</t>
  </si>
  <si>
    <t>2010 Cohort - % of Total</t>
  </si>
  <si>
    <t>2011 Cohort - % of Total</t>
  </si>
  <si>
    <t>System 2011 Cohort - % of Total</t>
  </si>
  <si>
    <t xml:space="preserve">1st Year Measures - Basic Skills  Students </t>
  </si>
  <si>
    <t>4th Year Measures - Transfer &amp; Workforce Students</t>
  </si>
  <si>
    <t xml:space="preserve">2nd Year Measures - Basic Skills Students </t>
  </si>
  <si>
    <t>4th Year Measures - Basic Skills Students</t>
  </si>
  <si>
    <t>Number with Transition by the end of Fourth Year</t>
  </si>
  <si>
    <t>% with Transition by the end of Fourth Year</t>
  </si>
  <si>
    <t xml:space="preserve"> System % with Transition by the end of Fourth Year</t>
  </si>
  <si>
    <t>System Basic Skills Points per Student</t>
  </si>
  <si>
    <t xml:space="preserve">2nd Year Measures - All </t>
  </si>
  <si>
    <t xml:space="preserve">Four-year success is defined as the number of students in the cohort who, within four years, have earned a degree, apprenticeship, long certificate or the completion of a short certificate backed by a year, or 45 credits, of college credit.  </t>
  </si>
  <si>
    <t>Four-year success for Basic Skills students is defined as the number of students who transitioned from lower level Basic Skills (levels 1, 2 or 3) to upper levels (4, 5 or 6)  or transitioned to college level course work by the end of the fourth year.</t>
  </si>
  <si>
    <r>
      <t>Worksheet 1:  1</t>
    </r>
    <r>
      <rPr>
        <vertAlign val="superscript"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 xml:space="preserve"> year measures for Transfer students &amp; Workforce students by cohort year from 2006 to 2011.  This includes college-level points per student, fall-winter retention and fall-spring retention.  I have provided system data for comparison purposes.</t>
    </r>
  </si>
  <si>
    <t>Worksheet 2:  Same first year measures for Transfer students broken down by ethnicity for the 6 year period.</t>
  </si>
  <si>
    <r>
      <t xml:space="preserve">Worksheet 3:  Same first year measures for Transfer students broken down by ethnicity but for only the </t>
    </r>
    <r>
      <rPr>
        <u/>
        <sz val="11"/>
        <color theme="1"/>
        <rFont val="Calibri"/>
        <family val="2"/>
        <scheme val="minor"/>
      </rPr>
      <t>past 3 years.</t>
    </r>
  </si>
  <si>
    <t>Worksheet 4:  Same first year measures for Workforce students broken down by ethnicity for the 6 year period.</t>
  </si>
  <si>
    <r>
      <t xml:space="preserve">Worksheet 5:  Same first year measures for Workforce students broken down by ethnicity but for only the </t>
    </r>
    <r>
      <rPr>
        <u/>
        <sz val="11"/>
        <color theme="1"/>
        <rFont val="Calibri"/>
        <family val="2"/>
        <scheme val="minor"/>
      </rPr>
      <t>past 3 years.</t>
    </r>
  </si>
  <si>
    <t>Worksheet 6: First year measures for Basic Skills student, including Basic Skills points per students, fall-winter retention and fall-spring retention.  I have provided system data for comparison purposes.</t>
  </si>
  <si>
    <r>
      <t>Worksheet 7:  2</t>
    </r>
    <r>
      <rPr>
        <vertAlign val="superscript"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 xml:space="preserve"> year measures for Transfer students &amp; Workforce students by cohort year from 2006 to 2010.  This includes fall-fall retention and percent earning quantitative point. Again, I have provided system data for comparison purposes.</t>
    </r>
  </si>
  <si>
    <r>
      <t>Worksheet 8:  Same 2</t>
    </r>
    <r>
      <rPr>
        <vertAlign val="superscript"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 xml:space="preserve"> year measures for Transfer students broken down by ethnicity for the 5 year period.</t>
    </r>
  </si>
  <si>
    <r>
      <t>Worksheet 9:  Same 2</t>
    </r>
    <r>
      <rPr>
        <vertAlign val="superscript"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 xml:space="preserve"> year measures for Transfer students broken down by ethnicity but for only the </t>
    </r>
    <r>
      <rPr>
        <u/>
        <sz val="11"/>
        <color theme="1"/>
        <rFont val="Calibri"/>
        <family val="2"/>
        <scheme val="minor"/>
      </rPr>
      <t>past 3 years.</t>
    </r>
  </si>
  <si>
    <r>
      <t>Worksheet 10: Same 2</t>
    </r>
    <r>
      <rPr>
        <vertAlign val="superscript"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 xml:space="preserve"> year measures for Workforce students broken down by ethnicity for the 5 year period.</t>
    </r>
  </si>
  <si>
    <r>
      <t>Worksheet 11:  Same 2</t>
    </r>
    <r>
      <rPr>
        <vertAlign val="superscript"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 xml:space="preserve"> year measures for Workforce students broken down by ethnicity but for only the </t>
    </r>
    <r>
      <rPr>
        <u/>
        <sz val="11"/>
        <color theme="1"/>
        <rFont val="Calibri"/>
        <family val="2"/>
        <scheme val="minor"/>
      </rPr>
      <t>past 3 years.</t>
    </r>
  </si>
  <si>
    <t>Worksheet 12: Second -year measures for Basic Skills student:  Highest Momentum.  I have provided system data for comparison purposes.</t>
  </si>
  <si>
    <r>
      <t xml:space="preserve">Worksheet 13:  Four-year success for Transfer and Workforce students for the 2006, 2007, and 2008 cohorts.  </t>
    </r>
    <r>
      <rPr>
        <i/>
        <sz val="11"/>
        <color theme="1"/>
        <rFont val="Calibri"/>
        <family val="2"/>
        <scheme val="minor"/>
      </rPr>
      <t>Note:  Four-year success is defined as the number of students in the cohort who, within four years, have earned a degree, apprenticeship, long certificate or the completion of a short certificate backed by a year, or 45 credits, of college credit</t>
    </r>
    <r>
      <rPr>
        <sz val="11"/>
        <color theme="1"/>
        <rFont val="Calibri"/>
        <family val="2"/>
        <scheme val="minor"/>
      </rPr>
      <t>.   System comparison data is provided.</t>
    </r>
  </si>
  <si>
    <t>Worksheet 14: Four- year measures for Transfer students broken down by ethnicity for each cohort, with system comparison data.</t>
  </si>
  <si>
    <t>Worksheet 15:  Four- year measures for Workforce students broken down by ethnicity for each cohort, with system comparison data.</t>
  </si>
  <si>
    <r>
      <t xml:space="preserve">Worksheet 16:  Four-year success for Basic Skills students for the 2006, 2007, and 2008 cohorts.  </t>
    </r>
    <r>
      <rPr>
        <i/>
        <sz val="11"/>
        <color theme="1"/>
        <rFont val="Calibri"/>
        <family val="2"/>
        <scheme val="minor"/>
      </rPr>
      <t xml:space="preserve">Note:  </t>
    </r>
    <r>
      <rPr>
        <i/>
        <sz val="12"/>
        <color rgb="FF000000"/>
        <rFont val="Calibri"/>
        <family val="2"/>
        <scheme val="minor"/>
      </rPr>
      <t xml:space="preserve">Four-year success for Basic Skills students is defined as the number of students who transitioned from lower level Basic Skills (levels 1, 2 or 3) to upper levels (4, 5 or 6)  or transitioned to college level course work by the end of the fourth year.  </t>
    </r>
    <r>
      <rPr>
        <sz val="11"/>
        <color theme="1"/>
        <rFont val="Calibri"/>
        <family val="2"/>
        <scheme val="minor"/>
      </rPr>
      <t>System comparison data is provided.</t>
    </r>
  </si>
  <si>
    <t>Worksheet 17:  All success measures disaggregated for Transfer and Workforce students, separately, by gender.</t>
  </si>
  <si>
    <t>Worksheet 18:  All success measures disaggregated for Transfer and Workforce students, separately, by whether or not the student was a Pell Grant recipient.</t>
  </si>
  <si>
    <t>Guide to Worksheet Content - April 3rd 2013</t>
  </si>
  <si>
    <t>Dr. Maureen Pettitt</t>
  </si>
  <si>
    <t>African American, American Indian/Alaska Native, Multiracial &amp; Other Combined</t>
  </si>
  <si>
    <t xml:space="preserve">Grand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</si>
</sst>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AFDC7E"/>
        <bgColor indexed="64"/>
      </patternFill>
    </fill>
    <fill>
      <patternFill patternType="solid">
        <fgColor rgb="FFAFDC7E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theme="4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9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15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ill="1"/>
    <xf numFmtId="0" fontId="3" fillId="0" borderId="0" xfId="0" applyFont="1"/>
    <xf numFmtId="0" fontId="0" fillId="0" borderId="0" xfId="0" applyAlignment="1">
      <alignment horizontal="left"/>
    </xf>
    <xf numFmtId="3" fontId="0" fillId="0" borderId="0" xfId="0" applyNumberFormat="1"/>
    <xf numFmtId="0" fontId="1" fillId="0" borderId="0" xfId="0" applyFont="1" applyAlignment="1">
      <alignment horizontal="center"/>
    </xf>
    <xf numFmtId="164" fontId="0" fillId="0" borderId="0" xfId="0" applyNumberFormat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right" wrapText="1"/>
    </xf>
    <xf numFmtId="0" fontId="5" fillId="0" borderId="0" xfId="0" applyFont="1"/>
    <xf numFmtId="0" fontId="1" fillId="2" borderId="2" xfId="0" applyFont="1" applyFill="1" applyBorder="1" applyAlignment="1">
      <alignment horizontal="left"/>
    </xf>
    <xf numFmtId="3" fontId="1" fillId="2" borderId="2" xfId="0" applyNumberFormat="1" applyFont="1" applyFill="1" applyBorder="1"/>
    <xf numFmtId="164" fontId="1" fillId="2" borderId="2" xfId="0" applyNumberFormat="1" applyFont="1" applyFill="1" applyBorder="1"/>
    <xf numFmtId="0" fontId="1" fillId="0" borderId="1" xfId="0" applyFont="1" applyFill="1" applyBorder="1" applyAlignment="1">
      <alignment horizontal="center" wrapText="1"/>
    </xf>
    <xf numFmtId="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left"/>
    </xf>
    <xf numFmtId="3" fontId="1" fillId="2" borderId="2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" xfId="0" applyFont="1" applyFill="1" applyBorder="1"/>
    <xf numFmtId="0" fontId="1" fillId="3" borderId="0" xfId="0" applyFont="1" applyFill="1" applyAlignment="1">
      <alignment horizontal="center" wrapText="1"/>
    </xf>
    <xf numFmtId="164" fontId="0" fillId="3" borderId="0" xfId="0" applyNumberFormat="1" applyFill="1"/>
    <xf numFmtId="164" fontId="1" fillId="3" borderId="2" xfId="0" applyNumberFormat="1" applyFont="1" applyFill="1" applyBorder="1"/>
    <xf numFmtId="164" fontId="1" fillId="4" borderId="2" xfId="0" applyNumberFormat="1" applyFont="1" applyFill="1" applyBorder="1"/>
    <xf numFmtId="0" fontId="1" fillId="3" borderId="1" xfId="0" applyFont="1" applyFill="1" applyBorder="1" applyAlignment="1">
      <alignment horizontal="center" wrapText="1"/>
    </xf>
    <xf numFmtId="164" fontId="0" fillId="3" borderId="0" xfId="0" applyNumberFormat="1" applyFill="1" applyAlignment="1">
      <alignment horizontal="center"/>
    </xf>
    <xf numFmtId="164" fontId="1" fillId="4" borderId="2" xfId="0" applyNumberFormat="1" applyFont="1" applyFill="1" applyBorder="1" applyAlignment="1">
      <alignment horizontal="center"/>
    </xf>
    <xf numFmtId="4" fontId="0" fillId="3" borderId="0" xfId="0" applyNumberFormat="1" applyFill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3" xfId="0" applyFont="1" applyBorder="1"/>
    <xf numFmtId="0" fontId="2" fillId="0" borderId="3" xfId="0" applyFont="1" applyBorder="1"/>
    <xf numFmtId="0" fontId="1" fillId="0" borderId="5" xfId="0" applyFont="1" applyBorder="1"/>
    <xf numFmtId="0" fontId="2" fillId="0" borderId="5" xfId="0" applyFont="1" applyBorder="1"/>
    <xf numFmtId="0" fontId="6" fillId="0" borderId="0" xfId="0" applyFont="1"/>
    <xf numFmtId="0" fontId="9" fillId="0" borderId="3" xfId="0" applyFont="1" applyBorder="1"/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5" borderId="4" xfId="0" applyFont="1" applyFill="1" applyBorder="1" applyAlignment="1">
      <alignment horizontal="center" wrapText="1"/>
    </xf>
    <xf numFmtId="3" fontId="0" fillId="0" borderId="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10" fillId="0" borderId="3" xfId="0" applyNumberFormat="1" applyFont="1" applyBorder="1" applyAlignment="1">
      <alignment horizontal="center"/>
    </xf>
    <xf numFmtId="0" fontId="1" fillId="5" borderId="3" xfId="0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6" borderId="0" xfId="0" applyFont="1" applyFill="1"/>
    <xf numFmtId="0" fontId="1" fillId="6" borderId="0" xfId="0" applyFont="1" applyFill="1" applyAlignment="1">
      <alignment horizontal="center"/>
    </xf>
    <xf numFmtId="0" fontId="1" fillId="6" borderId="0" xfId="0" applyFont="1" applyFill="1" applyBorder="1" applyAlignment="1">
      <alignment horizontal="center" wrapText="1"/>
    </xf>
    <xf numFmtId="0" fontId="0" fillId="6" borderId="0" xfId="0" applyFont="1" applyFill="1" applyAlignment="1">
      <alignment horizontal="left"/>
    </xf>
    <xf numFmtId="3" fontId="0" fillId="6" borderId="0" xfId="0" applyNumberFormat="1" applyFont="1" applyFill="1" applyAlignment="1">
      <alignment horizontal="center"/>
    </xf>
    <xf numFmtId="4" fontId="0" fillId="6" borderId="0" xfId="0" applyNumberFormat="1" applyFont="1" applyFill="1" applyAlignment="1">
      <alignment horizontal="center"/>
    </xf>
    <xf numFmtId="164" fontId="0" fillId="6" borderId="0" xfId="0" applyNumberFormat="1" applyFont="1" applyFill="1" applyAlignment="1">
      <alignment horizontal="center"/>
    </xf>
    <xf numFmtId="0" fontId="1" fillId="6" borderId="0" xfId="0" applyFont="1" applyFill="1" applyAlignment="1">
      <alignment horizontal="left"/>
    </xf>
    <xf numFmtId="0" fontId="0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0" fillId="6" borderId="0" xfId="0" applyFill="1"/>
    <xf numFmtId="0" fontId="0" fillId="6" borderId="0" xfId="0" applyFill="1" applyAlignment="1">
      <alignment horizontal="left"/>
    </xf>
    <xf numFmtId="3" fontId="0" fillId="6" borderId="0" xfId="0" applyNumberFormat="1" applyFill="1" applyAlignment="1">
      <alignment horizontal="center"/>
    </xf>
    <xf numFmtId="4" fontId="0" fillId="6" borderId="0" xfId="0" applyNumberFormat="1" applyFill="1" applyAlignment="1">
      <alignment horizontal="center"/>
    </xf>
    <xf numFmtId="164" fontId="0" fillId="6" borderId="0" xfId="0" applyNumberFormat="1" applyFill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/>
    <xf numFmtId="0" fontId="1" fillId="2" borderId="2" xfId="0" applyFont="1" applyFill="1" applyBorder="1" applyAlignment="1">
      <alignment horizontal="left"/>
    </xf>
    <xf numFmtId="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164" fontId="0" fillId="3" borderId="0" xfId="0" applyNumberFormat="1" applyFill="1" applyAlignment="1">
      <alignment horizontal="center"/>
    </xf>
    <xf numFmtId="164" fontId="1" fillId="4" borderId="2" xfId="0" applyNumberFormat="1" applyFont="1" applyFill="1" applyBorder="1" applyAlignment="1">
      <alignment horizontal="center"/>
    </xf>
    <xf numFmtId="4" fontId="0" fillId="3" borderId="0" xfId="0" applyNumberFormat="1" applyFill="1" applyAlignment="1">
      <alignment horizontal="center"/>
    </xf>
    <xf numFmtId="0" fontId="1" fillId="6" borderId="0" xfId="0" applyFont="1" applyFill="1"/>
    <xf numFmtId="0" fontId="1" fillId="6" borderId="0" xfId="0" applyFont="1" applyFill="1" applyAlignment="1">
      <alignment horizontal="center"/>
    </xf>
    <xf numFmtId="0" fontId="1" fillId="6" borderId="0" xfId="0" applyFont="1" applyFill="1" applyAlignment="1">
      <alignment horizontal="left"/>
    </xf>
    <xf numFmtId="0" fontId="0" fillId="6" borderId="0" xfId="0" applyFill="1" applyAlignment="1">
      <alignment horizontal="center"/>
    </xf>
    <xf numFmtId="0" fontId="0" fillId="6" borderId="0" xfId="0" applyFill="1" applyAlignment="1">
      <alignment horizontal="left"/>
    </xf>
    <xf numFmtId="3" fontId="0" fillId="6" borderId="0" xfId="0" applyNumberFormat="1" applyFill="1" applyAlignment="1">
      <alignment horizontal="center"/>
    </xf>
    <xf numFmtId="164" fontId="0" fillId="6" borderId="0" xfId="0" applyNumberFormat="1" applyFill="1" applyAlignment="1">
      <alignment horizontal="center"/>
    </xf>
    <xf numFmtId="0" fontId="1" fillId="9" borderId="1" xfId="0" applyFont="1" applyFill="1" applyBorder="1" applyAlignment="1">
      <alignment horizontal="center" wrapText="1"/>
    </xf>
    <xf numFmtId="164" fontId="0" fillId="8" borderId="0" xfId="0" applyNumberFormat="1" applyFill="1" applyAlignment="1">
      <alignment horizontal="center"/>
    </xf>
    <xf numFmtId="4" fontId="1" fillId="2" borderId="2" xfId="0" applyNumberFormat="1" applyFont="1" applyFill="1" applyBorder="1" applyAlignment="1">
      <alignment horizontal="center"/>
    </xf>
    <xf numFmtId="164" fontId="1" fillId="9" borderId="2" xfId="0" applyNumberFormat="1" applyFont="1" applyFill="1" applyBorder="1" applyAlignment="1">
      <alignment horizontal="center"/>
    </xf>
    <xf numFmtId="164" fontId="1" fillId="7" borderId="0" xfId="0" applyNumberFormat="1" applyFont="1" applyFill="1" applyAlignment="1">
      <alignment horizontal="center"/>
    </xf>
    <xf numFmtId="9" fontId="0" fillId="0" borderId="0" xfId="0" applyNumberFormat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4" fontId="1" fillId="4" borderId="2" xfId="0" applyNumberFormat="1" applyFont="1" applyFill="1" applyBorder="1" applyAlignment="1">
      <alignment horizontal="center"/>
    </xf>
    <xf numFmtId="164" fontId="1" fillId="3" borderId="0" xfId="0" applyNumberFormat="1" applyFont="1" applyFill="1" applyAlignment="1">
      <alignment horizontal="center"/>
    </xf>
    <xf numFmtId="0" fontId="0" fillId="0" borderId="0" xfId="0" applyBorder="1"/>
    <xf numFmtId="0" fontId="1" fillId="0" borderId="0" xfId="0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3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12" fillId="0" borderId="0" xfId="0" applyFont="1" applyAlignment="1">
      <alignment horizontal="left" vertical="top" wrapText="1"/>
    </xf>
    <xf numFmtId="0" fontId="12" fillId="0" borderId="0" xfId="0" applyFont="1" applyBorder="1" applyAlignment="1">
      <alignment horizontal="left" wrapText="1"/>
    </xf>
    <xf numFmtId="2" fontId="0" fillId="6" borderId="0" xfId="0" applyNumberFormat="1" applyFill="1" applyAlignment="1">
      <alignment horizontal="center"/>
    </xf>
    <xf numFmtId="164" fontId="0" fillId="6" borderId="0" xfId="1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164" fontId="0" fillId="0" borderId="0" xfId="1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1" fillId="12" borderId="2" xfId="0" applyFont="1" applyFill="1" applyBorder="1" applyAlignment="1">
      <alignment horizontal="left"/>
    </xf>
    <xf numFmtId="3" fontId="1" fillId="12" borderId="2" xfId="0" applyNumberFormat="1" applyFont="1" applyFill="1" applyBorder="1" applyAlignment="1">
      <alignment horizontal="center"/>
    </xf>
    <xf numFmtId="164" fontId="1" fillId="12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3" fontId="1" fillId="0" borderId="2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0" fontId="0" fillId="0" borderId="0" xfId="0" applyFill="1" applyBorder="1"/>
    <xf numFmtId="164" fontId="16" fillId="6" borderId="0" xfId="1" applyNumberFormat="1" applyFont="1" applyFill="1" applyAlignment="1">
      <alignment horizontal="center"/>
    </xf>
    <xf numFmtId="0" fontId="1" fillId="7" borderId="2" xfId="0" applyFont="1" applyFill="1" applyBorder="1" applyAlignment="1">
      <alignment horizontal="left"/>
    </xf>
    <xf numFmtId="3" fontId="1" fillId="7" borderId="2" xfId="0" applyNumberFormat="1" applyFont="1" applyFill="1" applyBorder="1" applyAlignment="1">
      <alignment horizontal="center"/>
    </xf>
    <xf numFmtId="164" fontId="1" fillId="7" borderId="2" xfId="0" applyNumberFormat="1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1" fillId="11" borderId="4" xfId="0" applyFont="1" applyFill="1" applyBorder="1" applyAlignment="1">
      <alignment horizontal="center" wrapText="1"/>
    </xf>
    <xf numFmtId="4" fontId="0" fillId="10" borderId="3" xfId="0" applyNumberFormat="1" applyFill="1" applyBorder="1" applyAlignment="1">
      <alignment horizontal="center"/>
    </xf>
    <xf numFmtId="164" fontId="0" fillId="10" borderId="3" xfId="0" applyNumberFormat="1" applyFill="1" applyBorder="1" applyAlignment="1">
      <alignment horizontal="center"/>
    </xf>
    <xf numFmtId="0" fontId="1" fillId="11" borderId="3" xfId="0" applyFont="1" applyFill="1" applyBorder="1" applyAlignment="1">
      <alignment horizontal="center" wrapText="1"/>
    </xf>
    <xf numFmtId="0" fontId="0" fillId="10" borderId="3" xfId="0" applyFill="1" applyBorder="1" applyAlignment="1">
      <alignment horizontal="center"/>
    </xf>
    <xf numFmtId="4" fontId="0" fillId="10" borderId="6" xfId="0" applyNumberFormat="1" applyFill="1" applyBorder="1" applyAlignment="1">
      <alignment horizontal="center"/>
    </xf>
    <xf numFmtId="4" fontId="10" fillId="10" borderId="3" xfId="0" applyNumberFormat="1" applyFont="1" applyFill="1" applyBorder="1" applyAlignment="1">
      <alignment horizontal="center"/>
    </xf>
    <xf numFmtId="164" fontId="0" fillId="10" borderId="6" xfId="0" applyNumberFormat="1" applyFill="1" applyBorder="1" applyAlignment="1">
      <alignment horizontal="center"/>
    </xf>
    <xf numFmtId="164" fontId="10" fillId="10" borderId="3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AFDC7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O7" sqref="O7"/>
    </sheetView>
  </sheetViews>
  <sheetFormatPr defaultRowHeight="15" x14ac:dyDescent="0.25"/>
  <cols>
    <col min="1" max="1" width="7.42578125" customWidth="1"/>
    <col min="2" max="2" width="10.85546875" style="2" customWidth="1"/>
    <col min="3" max="3" width="10" style="2" customWidth="1"/>
    <col min="4" max="4" width="12.140625" style="2" customWidth="1"/>
    <col min="5" max="5" width="15.28515625" style="2" customWidth="1"/>
    <col min="6" max="6" width="16.42578125" style="2" customWidth="1"/>
    <col min="7" max="7" width="14.140625" style="2" customWidth="1"/>
    <col min="8" max="8" width="13.140625" style="2" customWidth="1"/>
    <col min="9" max="9" width="13.85546875" style="2" customWidth="1"/>
    <col min="10" max="10" width="13.42578125" style="2" customWidth="1"/>
    <col min="11" max="12" width="14.42578125" style="2" customWidth="1"/>
    <col min="13" max="13" width="10.140625" style="107" customWidth="1"/>
  </cols>
  <sheetData>
    <row r="1" spans="1:13" ht="18.75" x14ac:dyDescent="0.3">
      <c r="A1" s="13" t="s">
        <v>22</v>
      </c>
      <c r="B1" s="25"/>
      <c r="C1" s="25"/>
    </row>
    <row r="3" spans="1:13" ht="15.75" x14ac:dyDescent="0.25">
      <c r="A3" s="6" t="s">
        <v>23</v>
      </c>
      <c r="B3" s="52"/>
      <c r="C3" s="44"/>
      <c r="M3" s="109"/>
    </row>
    <row r="4" spans="1:13" ht="51.75" customHeight="1" x14ac:dyDescent="0.25">
      <c r="A4" s="11" t="s">
        <v>7</v>
      </c>
      <c r="B4" s="17" t="s">
        <v>8</v>
      </c>
      <c r="C4" s="17" t="s">
        <v>9</v>
      </c>
      <c r="D4" s="17" t="s">
        <v>10</v>
      </c>
      <c r="E4" s="17" t="s">
        <v>11</v>
      </c>
      <c r="F4" s="31" t="s">
        <v>34</v>
      </c>
      <c r="G4" s="17" t="s">
        <v>12</v>
      </c>
      <c r="H4" s="17" t="s">
        <v>13</v>
      </c>
      <c r="I4" s="31" t="s">
        <v>35</v>
      </c>
      <c r="J4" s="17" t="s">
        <v>14</v>
      </c>
      <c r="K4" s="17" t="s">
        <v>15</v>
      </c>
      <c r="L4" s="31" t="s">
        <v>36</v>
      </c>
      <c r="M4" s="11" t="s">
        <v>7</v>
      </c>
    </row>
    <row r="5" spans="1:13" x14ac:dyDescent="0.25">
      <c r="A5" s="7" t="s">
        <v>16</v>
      </c>
      <c r="B5" s="3">
        <v>767</v>
      </c>
      <c r="C5" s="3">
        <v>1369</v>
      </c>
      <c r="D5" s="3">
        <v>674</v>
      </c>
      <c r="E5" s="18">
        <v>0.87874837027379404</v>
      </c>
      <c r="F5" s="34">
        <v>1.0923652141802067</v>
      </c>
      <c r="G5" s="3">
        <v>505</v>
      </c>
      <c r="H5" s="19">
        <v>0.65840938722294651</v>
      </c>
      <c r="I5" s="32">
        <v>0.69968611521418023</v>
      </c>
      <c r="J5" s="3">
        <v>444</v>
      </c>
      <c r="K5" s="19">
        <v>0.57887874837027375</v>
      </c>
      <c r="L5" s="32">
        <v>0.58516432791728212</v>
      </c>
      <c r="M5" s="110" t="s">
        <v>16</v>
      </c>
    </row>
    <row r="6" spans="1:13" x14ac:dyDescent="0.25">
      <c r="A6" s="7" t="s">
        <v>17</v>
      </c>
      <c r="B6" s="3">
        <v>755</v>
      </c>
      <c r="C6" s="3">
        <v>1324</v>
      </c>
      <c r="D6" s="3">
        <v>710</v>
      </c>
      <c r="E6" s="18">
        <v>0.94039735099337751</v>
      </c>
      <c r="F6" s="34">
        <v>1.1035632235686292</v>
      </c>
      <c r="G6" s="3">
        <v>523</v>
      </c>
      <c r="H6" s="19">
        <v>0.69271523178807948</v>
      </c>
      <c r="I6" s="32">
        <v>0.70516689940988331</v>
      </c>
      <c r="J6" s="3">
        <v>425</v>
      </c>
      <c r="K6" s="19">
        <v>0.5629139072847682</v>
      </c>
      <c r="L6" s="32">
        <v>0.59624307401234289</v>
      </c>
      <c r="M6" s="110" t="s">
        <v>17</v>
      </c>
    </row>
    <row r="7" spans="1:13" x14ac:dyDescent="0.25">
      <c r="A7" s="7" t="s">
        <v>18</v>
      </c>
      <c r="B7" s="3">
        <v>769</v>
      </c>
      <c r="C7" s="3">
        <v>1426</v>
      </c>
      <c r="D7" s="3">
        <v>743</v>
      </c>
      <c r="E7" s="18">
        <v>0.96618985695708715</v>
      </c>
      <c r="F7" s="34">
        <v>1.1518289995592772</v>
      </c>
      <c r="G7" s="3">
        <v>554</v>
      </c>
      <c r="H7" s="19">
        <v>0.72041612483745121</v>
      </c>
      <c r="I7" s="32">
        <v>0.71714411635081532</v>
      </c>
      <c r="J7" s="3">
        <v>477</v>
      </c>
      <c r="K7" s="19">
        <v>0.62028608582574774</v>
      </c>
      <c r="L7" s="32">
        <v>0.61115028646981051</v>
      </c>
      <c r="M7" s="110" t="s">
        <v>18</v>
      </c>
    </row>
    <row r="8" spans="1:13" x14ac:dyDescent="0.25">
      <c r="A8" s="7" t="s">
        <v>19</v>
      </c>
      <c r="B8" s="3">
        <v>839</v>
      </c>
      <c r="C8" s="3">
        <v>1591</v>
      </c>
      <c r="D8" s="3">
        <v>867</v>
      </c>
      <c r="E8" s="18">
        <v>1.033373063170441</v>
      </c>
      <c r="F8" s="34">
        <v>1.1076115485564304</v>
      </c>
      <c r="G8" s="3">
        <v>603</v>
      </c>
      <c r="H8" s="19">
        <v>0.71871275327771156</v>
      </c>
      <c r="I8" s="32">
        <v>0.73950131233595795</v>
      </c>
      <c r="J8" s="3">
        <v>541</v>
      </c>
      <c r="K8" s="19">
        <v>0.6448152562574494</v>
      </c>
      <c r="L8" s="32">
        <v>0.63110236220472438</v>
      </c>
      <c r="M8" s="110" t="s">
        <v>19</v>
      </c>
    </row>
    <row r="9" spans="1:13" x14ac:dyDescent="0.25">
      <c r="A9" s="7" t="s">
        <v>20</v>
      </c>
      <c r="B9" s="3">
        <v>777</v>
      </c>
      <c r="C9" s="3">
        <v>1495</v>
      </c>
      <c r="D9" s="3">
        <v>758</v>
      </c>
      <c r="E9" s="18">
        <v>0.97554697554697556</v>
      </c>
      <c r="F9" s="34">
        <v>1.1203888787933853</v>
      </c>
      <c r="G9" s="3">
        <v>556</v>
      </c>
      <c r="H9" s="19">
        <v>0.71557271557271562</v>
      </c>
      <c r="I9" s="32">
        <v>0.73977830274395784</v>
      </c>
      <c r="J9" s="3">
        <v>481</v>
      </c>
      <c r="K9" s="19">
        <v>0.61904761904761907</v>
      </c>
      <c r="L9" s="32">
        <v>0.63329093221878974</v>
      </c>
      <c r="M9" s="110" t="s">
        <v>20</v>
      </c>
    </row>
    <row r="10" spans="1:13" x14ac:dyDescent="0.25">
      <c r="A10" s="7" t="s">
        <v>21</v>
      </c>
      <c r="B10" s="3">
        <v>693</v>
      </c>
      <c r="C10" s="3">
        <v>1429</v>
      </c>
      <c r="D10" s="3">
        <v>707</v>
      </c>
      <c r="E10" s="18">
        <v>1.0202020202020201</v>
      </c>
      <c r="F10" s="34">
        <v>1.1291381412360499</v>
      </c>
      <c r="G10" s="3">
        <v>509</v>
      </c>
      <c r="H10" s="19">
        <v>0.73448773448773452</v>
      </c>
      <c r="I10" s="32">
        <v>0.73122010691175088</v>
      </c>
      <c r="J10" s="3">
        <v>418</v>
      </c>
      <c r="K10" s="19">
        <v>0.60317460317460314</v>
      </c>
      <c r="L10" s="32">
        <v>0.6236049892150427</v>
      </c>
      <c r="M10" s="110" t="s">
        <v>21</v>
      </c>
    </row>
    <row r="12" spans="1:13" s="74" customFormat="1" x14ac:dyDescent="0.25"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107"/>
    </row>
    <row r="13" spans="1:13" ht="15.75" x14ac:dyDescent="0.25">
      <c r="A13" s="51" t="s">
        <v>24</v>
      </c>
      <c r="B13" s="52"/>
      <c r="C13" s="44"/>
      <c r="M13" s="111"/>
    </row>
    <row r="14" spans="1:13" ht="45" x14ac:dyDescent="0.25">
      <c r="A14" s="11" t="s">
        <v>7</v>
      </c>
      <c r="B14" s="17" t="s">
        <v>8</v>
      </c>
      <c r="C14" s="17" t="s">
        <v>9</v>
      </c>
      <c r="D14" s="17" t="s">
        <v>10</v>
      </c>
      <c r="E14" s="17" t="s">
        <v>11</v>
      </c>
      <c r="F14" s="31" t="s">
        <v>34</v>
      </c>
      <c r="G14" s="17" t="s">
        <v>12</v>
      </c>
      <c r="H14" s="17" t="s">
        <v>13</v>
      </c>
      <c r="I14" s="31" t="s">
        <v>35</v>
      </c>
      <c r="J14" s="17" t="s">
        <v>14</v>
      </c>
      <c r="K14" s="17" t="s">
        <v>15</v>
      </c>
      <c r="L14" s="31" t="s">
        <v>36</v>
      </c>
      <c r="M14" s="11" t="s">
        <v>7</v>
      </c>
    </row>
    <row r="15" spans="1:13" x14ac:dyDescent="0.25">
      <c r="A15" s="7" t="s">
        <v>16</v>
      </c>
      <c r="B15" s="3">
        <v>392</v>
      </c>
      <c r="C15" s="3">
        <v>567</v>
      </c>
      <c r="D15" s="3">
        <v>376</v>
      </c>
      <c r="E15" s="18">
        <v>0.95918367346938771</v>
      </c>
      <c r="F15" s="34">
        <v>1.1051176637368869</v>
      </c>
      <c r="G15" s="3">
        <v>286</v>
      </c>
      <c r="H15" s="19">
        <v>0.72959183673469385</v>
      </c>
      <c r="I15" s="32">
        <v>0.71966260277856531</v>
      </c>
      <c r="J15" s="3">
        <v>226</v>
      </c>
      <c r="K15" s="19">
        <v>0.57653061224489799</v>
      </c>
      <c r="L15" s="32">
        <v>0.59781684150836401</v>
      </c>
      <c r="M15" s="110" t="s">
        <v>16</v>
      </c>
    </row>
    <row r="16" spans="1:13" x14ac:dyDescent="0.25">
      <c r="A16" s="7" t="s">
        <v>17</v>
      </c>
      <c r="B16" s="3">
        <v>416</v>
      </c>
      <c r="C16" s="3">
        <v>554</v>
      </c>
      <c r="D16" s="3">
        <v>364</v>
      </c>
      <c r="E16" s="18">
        <v>0.875</v>
      </c>
      <c r="F16" s="34">
        <v>1.0528212948842368</v>
      </c>
      <c r="G16" s="3">
        <v>288</v>
      </c>
      <c r="H16" s="19">
        <v>0.69230769230769229</v>
      </c>
      <c r="I16" s="32">
        <v>0.71253292666019685</v>
      </c>
      <c r="J16" s="3">
        <v>244</v>
      </c>
      <c r="K16" s="19">
        <v>0.58653846153846156</v>
      </c>
      <c r="L16" s="32">
        <v>0.59815610702897548</v>
      </c>
      <c r="M16" s="110" t="s">
        <v>17</v>
      </c>
    </row>
    <row r="17" spans="1:13" x14ac:dyDescent="0.25">
      <c r="A17" s="7" t="s">
        <v>18</v>
      </c>
      <c r="B17" s="3">
        <v>462</v>
      </c>
      <c r="C17" s="3">
        <v>704</v>
      </c>
      <c r="D17" s="3">
        <v>458</v>
      </c>
      <c r="E17" s="18">
        <v>0.9913419913419913</v>
      </c>
      <c r="F17" s="34">
        <v>1.0957583547557841</v>
      </c>
      <c r="G17" s="3">
        <v>328</v>
      </c>
      <c r="H17" s="19">
        <v>0.70995670995671001</v>
      </c>
      <c r="I17" s="32">
        <v>0.72213133909792004</v>
      </c>
      <c r="J17" s="3">
        <v>277</v>
      </c>
      <c r="K17" s="19">
        <v>0.59956709956709953</v>
      </c>
      <c r="L17" s="32">
        <v>0.61205889226454779</v>
      </c>
      <c r="M17" s="110" t="s">
        <v>18</v>
      </c>
    </row>
    <row r="18" spans="1:13" x14ac:dyDescent="0.25">
      <c r="A18" s="7" t="s">
        <v>19</v>
      </c>
      <c r="B18" s="3">
        <v>548</v>
      </c>
      <c r="C18" s="3">
        <v>988</v>
      </c>
      <c r="D18" s="3">
        <v>657</v>
      </c>
      <c r="E18" s="18">
        <v>1.198905109489051</v>
      </c>
      <c r="F18" s="34">
        <v>1.1524267738183356</v>
      </c>
      <c r="G18" s="3">
        <v>434</v>
      </c>
      <c r="H18" s="19">
        <v>0.79197080291970801</v>
      </c>
      <c r="I18" s="32">
        <v>0.76218673998096653</v>
      </c>
      <c r="J18" s="3">
        <v>366</v>
      </c>
      <c r="K18" s="19">
        <v>0.66788321167883213</v>
      </c>
      <c r="L18" s="32">
        <v>0.65316696626837267</v>
      </c>
      <c r="M18" s="110" t="s">
        <v>19</v>
      </c>
    </row>
    <row r="19" spans="1:13" x14ac:dyDescent="0.25">
      <c r="A19" s="7" t="s">
        <v>20</v>
      </c>
      <c r="B19" s="3">
        <v>506</v>
      </c>
      <c r="C19" s="3">
        <v>961</v>
      </c>
      <c r="D19" s="3">
        <v>620</v>
      </c>
      <c r="E19" s="18">
        <v>1.2252964426877471</v>
      </c>
      <c r="F19" s="34">
        <v>1.1513443700833628</v>
      </c>
      <c r="G19" s="3">
        <v>352</v>
      </c>
      <c r="H19" s="19">
        <v>0.69565217391304346</v>
      </c>
      <c r="I19" s="32">
        <v>0.76171187037689325</v>
      </c>
      <c r="J19" s="3">
        <v>301</v>
      </c>
      <c r="K19" s="19">
        <v>0.59486166007905139</v>
      </c>
      <c r="L19" s="32">
        <v>0.65175531290360456</v>
      </c>
      <c r="M19" s="110" t="s">
        <v>20</v>
      </c>
    </row>
    <row r="20" spans="1:13" x14ac:dyDescent="0.25">
      <c r="A20" s="7" t="s">
        <v>21</v>
      </c>
      <c r="B20" s="3">
        <v>472</v>
      </c>
      <c r="C20" s="3">
        <v>914</v>
      </c>
      <c r="D20" s="3">
        <v>508</v>
      </c>
      <c r="E20" s="18">
        <v>1.076271186440678</v>
      </c>
      <c r="F20" s="34">
        <v>1.1074703430586728</v>
      </c>
      <c r="G20" s="3">
        <v>335</v>
      </c>
      <c r="H20" s="19">
        <v>0.7097457627118644</v>
      </c>
      <c r="I20" s="32">
        <v>0.75184353959602435</v>
      </c>
      <c r="J20" s="3">
        <v>279</v>
      </c>
      <c r="K20" s="19">
        <v>0.59110169491525422</v>
      </c>
      <c r="L20" s="32">
        <v>0.64123116383456236</v>
      </c>
      <c r="M20" s="110" t="s">
        <v>21</v>
      </c>
    </row>
  </sheetData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zoomScale="80" zoomScaleNormal="80" workbookViewId="0">
      <selection activeCell="I23" sqref="I23"/>
    </sheetView>
  </sheetViews>
  <sheetFormatPr defaultRowHeight="15" x14ac:dyDescent="0.25"/>
  <cols>
    <col min="1" max="1" width="12.140625" customWidth="1"/>
    <col min="2" max="2" width="12.85546875" style="2" customWidth="1"/>
    <col min="3" max="3" width="15.42578125" style="2" customWidth="1"/>
    <col min="4" max="4" width="12.85546875" style="2" customWidth="1"/>
    <col min="5" max="5" width="21.140625" style="2" customWidth="1"/>
    <col min="6" max="6" width="19.42578125" style="2" customWidth="1"/>
    <col min="7" max="7" width="11.42578125" customWidth="1"/>
  </cols>
  <sheetData>
    <row r="1" spans="1:8" ht="18.75" x14ac:dyDescent="0.3">
      <c r="A1" s="13" t="s">
        <v>61</v>
      </c>
    </row>
    <row r="2" spans="1:8" ht="47.25" customHeight="1" x14ac:dyDescent="0.25">
      <c r="A2" s="11" t="s">
        <v>7</v>
      </c>
      <c r="B2" s="17" t="s">
        <v>8</v>
      </c>
      <c r="C2" s="17" t="s">
        <v>25</v>
      </c>
      <c r="D2" s="17" t="s">
        <v>26</v>
      </c>
      <c r="E2" s="17" t="s">
        <v>27</v>
      </c>
      <c r="F2" s="17" t="s">
        <v>28</v>
      </c>
      <c r="G2" s="12"/>
      <c r="H2" s="12"/>
    </row>
    <row r="3" spans="1:8" x14ac:dyDescent="0.25">
      <c r="A3" s="89" t="s">
        <v>24</v>
      </c>
      <c r="B3" s="90"/>
      <c r="C3" s="92"/>
      <c r="D3" s="92"/>
      <c r="E3" s="92"/>
      <c r="F3" s="92"/>
    </row>
    <row r="4" spans="1:8" x14ac:dyDescent="0.25">
      <c r="A4" s="93" t="s">
        <v>16</v>
      </c>
      <c r="B4" s="94">
        <v>392</v>
      </c>
      <c r="C4" s="94">
        <v>171</v>
      </c>
      <c r="D4" s="95">
        <v>0.43622448979591838</v>
      </c>
      <c r="E4" s="94">
        <v>77</v>
      </c>
      <c r="F4" s="95">
        <v>0.19642857142857142</v>
      </c>
    </row>
    <row r="5" spans="1:8" x14ac:dyDescent="0.25">
      <c r="A5" s="93" t="s">
        <v>17</v>
      </c>
      <c r="B5" s="94">
        <v>416</v>
      </c>
      <c r="C5" s="94">
        <v>183</v>
      </c>
      <c r="D5" s="95">
        <v>0.43990384615384615</v>
      </c>
      <c r="E5" s="94">
        <v>73</v>
      </c>
      <c r="F5" s="95">
        <v>0.17548076923076922</v>
      </c>
    </row>
    <row r="6" spans="1:8" x14ac:dyDescent="0.25">
      <c r="A6" s="93" t="s">
        <v>18</v>
      </c>
      <c r="B6" s="94">
        <v>462</v>
      </c>
      <c r="C6" s="94">
        <v>214</v>
      </c>
      <c r="D6" s="95">
        <v>0.46320346320346323</v>
      </c>
      <c r="E6" s="94">
        <v>133</v>
      </c>
      <c r="F6" s="95">
        <v>0.2878787878787879</v>
      </c>
    </row>
    <row r="7" spans="1:8" x14ac:dyDescent="0.25">
      <c r="A7" s="93" t="s">
        <v>19</v>
      </c>
      <c r="B7" s="94">
        <v>548</v>
      </c>
      <c r="C7" s="94">
        <v>296</v>
      </c>
      <c r="D7" s="95">
        <v>0.54014598540145986</v>
      </c>
      <c r="E7" s="94">
        <v>178</v>
      </c>
      <c r="F7" s="95">
        <v>0.32481751824817517</v>
      </c>
    </row>
    <row r="8" spans="1:8" x14ac:dyDescent="0.25">
      <c r="A8" s="93" t="s">
        <v>20</v>
      </c>
      <c r="B8" s="94">
        <v>506</v>
      </c>
      <c r="C8" s="94">
        <v>224</v>
      </c>
      <c r="D8" s="95">
        <v>0.44268774703557312</v>
      </c>
      <c r="E8" s="94">
        <v>175</v>
      </c>
      <c r="F8" s="95">
        <v>0.3458498023715415</v>
      </c>
    </row>
    <row r="9" spans="1:8" x14ac:dyDescent="0.25">
      <c r="A9" s="128" t="s">
        <v>4</v>
      </c>
      <c r="B9" s="129">
        <v>2324</v>
      </c>
      <c r="C9" s="129">
        <v>1088</v>
      </c>
      <c r="D9" s="130">
        <v>0.46815834767641995</v>
      </c>
      <c r="E9" s="129">
        <v>636</v>
      </c>
      <c r="F9" s="130">
        <v>0.27366609294320138</v>
      </c>
    </row>
    <row r="10" spans="1:8" ht="11.25" customHeight="1" x14ac:dyDescent="0.25"/>
    <row r="11" spans="1:8" x14ac:dyDescent="0.25">
      <c r="A11" s="4" t="s">
        <v>2</v>
      </c>
    </row>
    <row r="12" spans="1:8" x14ac:dyDescent="0.25">
      <c r="A12" s="7" t="s">
        <v>16</v>
      </c>
      <c r="B12" s="3">
        <v>305</v>
      </c>
      <c r="C12" s="3">
        <v>143</v>
      </c>
      <c r="D12" s="19">
        <v>0.46885245901639344</v>
      </c>
      <c r="E12" s="3">
        <v>61</v>
      </c>
      <c r="F12" s="19">
        <v>0.2</v>
      </c>
    </row>
    <row r="13" spans="1:8" x14ac:dyDescent="0.25">
      <c r="A13" s="7" t="s">
        <v>17</v>
      </c>
      <c r="B13" s="3">
        <v>341</v>
      </c>
      <c r="C13" s="3">
        <v>143</v>
      </c>
      <c r="D13" s="19">
        <v>0.41935483870967744</v>
      </c>
      <c r="E13" s="3">
        <v>56</v>
      </c>
      <c r="F13" s="19">
        <v>0.16422287390029325</v>
      </c>
    </row>
    <row r="14" spans="1:8" x14ac:dyDescent="0.25">
      <c r="A14" s="7" t="s">
        <v>18</v>
      </c>
      <c r="B14" s="3">
        <v>368</v>
      </c>
      <c r="C14" s="3">
        <v>178</v>
      </c>
      <c r="D14" s="19">
        <v>0.48369565217391303</v>
      </c>
      <c r="E14" s="3">
        <v>116</v>
      </c>
      <c r="F14" s="19">
        <v>0.31521739130434784</v>
      </c>
    </row>
    <row r="15" spans="1:8" x14ac:dyDescent="0.25">
      <c r="A15" s="7" t="s">
        <v>19</v>
      </c>
      <c r="B15" s="3">
        <v>433</v>
      </c>
      <c r="C15" s="3">
        <v>234</v>
      </c>
      <c r="D15" s="19">
        <v>0.5404157043879908</v>
      </c>
      <c r="E15" s="3">
        <v>144</v>
      </c>
      <c r="F15" s="19">
        <v>0.33256351039260967</v>
      </c>
    </row>
    <row r="16" spans="1:8" x14ac:dyDescent="0.25">
      <c r="A16" s="7" t="s">
        <v>20</v>
      </c>
      <c r="B16" s="3">
        <v>401</v>
      </c>
      <c r="C16" s="3">
        <v>179</v>
      </c>
      <c r="D16" s="19">
        <v>0.44638403990024939</v>
      </c>
      <c r="E16" s="3">
        <v>140</v>
      </c>
      <c r="F16" s="19">
        <v>0.3491271820448878</v>
      </c>
    </row>
    <row r="17" spans="1:6" x14ac:dyDescent="0.25">
      <c r="A17" s="131" t="s">
        <v>4</v>
      </c>
      <c r="B17" s="132">
        <v>1848</v>
      </c>
      <c r="C17" s="132">
        <v>877</v>
      </c>
      <c r="D17" s="133">
        <v>0.47456709956709958</v>
      </c>
      <c r="E17" s="132">
        <v>517</v>
      </c>
      <c r="F17" s="133">
        <v>0.27976190476190477</v>
      </c>
    </row>
    <row r="18" spans="1:6" ht="10.5" customHeight="1" x14ac:dyDescent="0.25">
      <c r="A18" s="20"/>
      <c r="B18" s="23"/>
      <c r="C18" s="23"/>
      <c r="D18" s="24"/>
      <c r="E18" s="23"/>
      <c r="F18" s="24"/>
    </row>
    <row r="19" spans="1:6" x14ac:dyDescent="0.25">
      <c r="A19" s="91" t="s">
        <v>1</v>
      </c>
      <c r="B19" s="92"/>
      <c r="C19" s="92"/>
      <c r="D19" s="92"/>
      <c r="E19" s="92"/>
      <c r="F19" s="92"/>
    </row>
    <row r="20" spans="1:6" x14ac:dyDescent="0.25">
      <c r="A20" s="93" t="s">
        <v>16</v>
      </c>
      <c r="B20" s="94">
        <v>37</v>
      </c>
      <c r="C20" s="94">
        <v>8</v>
      </c>
      <c r="D20" s="95">
        <v>0.21621621621621623</v>
      </c>
      <c r="E20" s="94">
        <v>5</v>
      </c>
      <c r="F20" s="95">
        <v>0.13513513513513514</v>
      </c>
    </row>
    <row r="21" spans="1:6" x14ac:dyDescent="0.25">
      <c r="A21" s="93" t="s">
        <v>17</v>
      </c>
      <c r="B21" s="94">
        <v>25</v>
      </c>
      <c r="C21" s="94">
        <v>18</v>
      </c>
      <c r="D21" s="95">
        <v>0.72</v>
      </c>
      <c r="E21" s="94">
        <v>6</v>
      </c>
      <c r="F21" s="95">
        <v>0.24</v>
      </c>
    </row>
    <row r="22" spans="1:6" x14ac:dyDescent="0.25">
      <c r="A22" s="93" t="s">
        <v>18</v>
      </c>
      <c r="B22" s="94">
        <v>43</v>
      </c>
      <c r="C22" s="94">
        <v>13</v>
      </c>
      <c r="D22" s="95">
        <v>0.30232558139534882</v>
      </c>
      <c r="E22" s="94">
        <v>5</v>
      </c>
      <c r="F22" s="95">
        <v>0.11627906976744186</v>
      </c>
    </row>
    <row r="23" spans="1:6" x14ac:dyDescent="0.25">
      <c r="A23" s="93" t="s">
        <v>19</v>
      </c>
      <c r="B23" s="94">
        <v>49</v>
      </c>
      <c r="C23" s="94">
        <v>22</v>
      </c>
      <c r="D23" s="95">
        <v>0.44897959183673469</v>
      </c>
      <c r="E23" s="94">
        <v>12</v>
      </c>
      <c r="F23" s="95">
        <v>0.24489795918367346</v>
      </c>
    </row>
    <row r="24" spans="1:6" x14ac:dyDescent="0.25">
      <c r="A24" s="93" t="s">
        <v>20</v>
      </c>
      <c r="B24" s="94">
        <v>44</v>
      </c>
      <c r="C24" s="94">
        <v>19</v>
      </c>
      <c r="D24" s="95">
        <v>0.43181818181818182</v>
      </c>
      <c r="E24" s="94">
        <v>14</v>
      </c>
      <c r="F24" s="95">
        <v>0.31818181818181818</v>
      </c>
    </row>
    <row r="25" spans="1:6" x14ac:dyDescent="0.25">
      <c r="A25" s="128" t="s">
        <v>4</v>
      </c>
      <c r="B25" s="129">
        <v>198</v>
      </c>
      <c r="C25" s="129">
        <v>80</v>
      </c>
      <c r="D25" s="130">
        <v>0.40404040404040403</v>
      </c>
      <c r="E25" s="129">
        <v>42</v>
      </c>
      <c r="F25" s="130">
        <v>0.21212121212121213</v>
      </c>
    </row>
    <row r="26" spans="1:6" ht="9.75" customHeight="1" x14ac:dyDescent="0.25">
      <c r="A26" s="20"/>
      <c r="B26" s="23"/>
      <c r="C26" s="23"/>
      <c r="D26" s="24"/>
      <c r="E26" s="23"/>
      <c r="F26" s="24"/>
    </row>
    <row r="27" spans="1:6" x14ac:dyDescent="0.25">
      <c r="A27" s="4" t="s">
        <v>0</v>
      </c>
      <c r="B27" s="9"/>
    </row>
    <row r="28" spans="1:6" x14ac:dyDescent="0.25">
      <c r="A28" s="7" t="s">
        <v>16</v>
      </c>
      <c r="B28" s="3">
        <v>21</v>
      </c>
      <c r="C28" s="3">
        <v>8</v>
      </c>
      <c r="D28" s="19">
        <v>0.38095238095238093</v>
      </c>
      <c r="E28" s="3">
        <v>4</v>
      </c>
      <c r="F28" s="19">
        <v>0.19047619047619047</v>
      </c>
    </row>
    <row r="29" spans="1:6" x14ac:dyDescent="0.25">
      <c r="A29" s="7" t="s">
        <v>17</v>
      </c>
      <c r="B29" s="3">
        <v>20</v>
      </c>
      <c r="C29" s="3">
        <v>13</v>
      </c>
      <c r="D29" s="19">
        <v>0.65</v>
      </c>
      <c r="E29" s="3">
        <v>3</v>
      </c>
      <c r="F29" s="19">
        <v>0.15</v>
      </c>
    </row>
    <row r="30" spans="1:6" x14ac:dyDescent="0.25">
      <c r="A30" s="7" t="s">
        <v>18</v>
      </c>
      <c r="B30" s="3">
        <v>18</v>
      </c>
      <c r="C30" s="3">
        <v>9</v>
      </c>
      <c r="D30" s="19">
        <v>0.5</v>
      </c>
      <c r="E30" s="3">
        <v>4</v>
      </c>
      <c r="F30" s="19">
        <v>0.22222222222222221</v>
      </c>
    </row>
    <row r="31" spans="1:6" x14ac:dyDescent="0.25">
      <c r="A31" s="7" t="s">
        <v>19</v>
      </c>
      <c r="B31" s="3">
        <v>23</v>
      </c>
      <c r="C31" s="3">
        <v>14</v>
      </c>
      <c r="D31" s="19">
        <v>0.60869565217391308</v>
      </c>
      <c r="E31" s="3">
        <v>12</v>
      </c>
      <c r="F31" s="19">
        <v>0.52173913043478259</v>
      </c>
    </row>
    <row r="32" spans="1:6" x14ac:dyDescent="0.25">
      <c r="A32" s="7" t="s">
        <v>20</v>
      </c>
      <c r="B32" s="3">
        <v>21</v>
      </c>
      <c r="C32" s="3">
        <v>9</v>
      </c>
      <c r="D32" s="19">
        <v>0.42857142857142855</v>
      </c>
      <c r="E32" s="3">
        <v>9</v>
      </c>
      <c r="F32" s="19">
        <v>0.42857142857142855</v>
      </c>
    </row>
    <row r="33" spans="1:6" x14ac:dyDescent="0.25">
      <c r="A33" s="131" t="s">
        <v>4</v>
      </c>
      <c r="B33" s="132">
        <v>103</v>
      </c>
      <c r="C33" s="132">
        <v>53</v>
      </c>
      <c r="D33" s="133">
        <v>0.5145631067961165</v>
      </c>
      <c r="E33" s="132">
        <v>32</v>
      </c>
      <c r="F33" s="133">
        <v>0.31067961165048541</v>
      </c>
    </row>
    <row r="34" spans="1:6" x14ac:dyDescent="0.25">
      <c r="B34"/>
      <c r="C34"/>
      <c r="D34"/>
      <c r="E34"/>
      <c r="F34"/>
    </row>
    <row r="35" spans="1:6" x14ac:dyDescent="0.25">
      <c r="A35" s="91" t="s">
        <v>111</v>
      </c>
      <c r="B35" s="68"/>
      <c r="C35" s="68"/>
      <c r="D35" s="68"/>
      <c r="E35" s="68"/>
      <c r="F35" s="68"/>
    </row>
    <row r="36" spans="1:6" x14ac:dyDescent="0.25">
      <c r="A36" s="93" t="s">
        <v>16</v>
      </c>
      <c r="B36" s="94">
        <v>29</v>
      </c>
      <c r="C36" s="94">
        <v>12</v>
      </c>
      <c r="D36" s="122">
        <v>0.41379310344827586</v>
      </c>
      <c r="E36" s="94">
        <v>7</v>
      </c>
      <c r="F36" s="122">
        <v>0.2413793103448276</v>
      </c>
    </row>
    <row r="37" spans="1:6" x14ac:dyDescent="0.25">
      <c r="A37" s="93" t="s">
        <v>17</v>
      </c>
      <c r="B37" s="94">
        <v>29</v>
      </c>
      <c r="C37" s="94">
        <v>9</v>
      </c>
      <c r="D37" s="122">
        <v>0.31034482758620691</v>
      </c>
      <c r="E37" s="94">
        <v>8</v>
      </c>
      <c r="F37" s="122">
        <v>0.27586206896551724</v>
      </c>
    </row>
    <row r="38" spans="1:6" x14ac:dyDescent="0.25">
      <c r="A38" s="93" t="s">
        <v>18</v>
      </c>
      <c r="B38" s="94">
        <v>32</v>
      </c>
      <c r="C38" s="94">
        <v>14</v>
      </c>
      <c r="D38" s="122">
        <v>0.4375</v>
      </c>
      <c r="E38" s="94">
        <v>8</v>
      </c>
      <c r="F38" s="122">
        <v>0.25</v>
      </c>
    </row>
    <row r="39" spans="1:6" x14ac:dyDescent="0.25">
      <c r="A39" s="93" t="s">
        <v>19</v>
      </c>
      <c r="B39" s="94">
        <v>42</v>
      </c>
      <c r="C39" s="94">
        <v>25</v>
      </c>
      <c r="D39" s="122">
        <v>0.59523809523809523</v>
      </c>
      <c r="E39" s="94">
        <v>9</v>
      </c>
      <c r="F39" s="122">
        <v>0.21428571428571427</v>
      </c>
    </row>
    <row r="40" spans="1:6" x14ac:dyDescent="0.25">
      <c r="A40" s="93" t="s">
        <v>20</v>
      </c>
      <c r="B40" s="94">
        <v>40</v>
      </c>
      <c r="C40" s="94">
        <v>17</v>
      </c>
      <c r="D40" s="122">
        <v>0.42499999999999999</v>
      </c>
      <c r="E40" s="94">
        <v>12</v>
      </c>
      <c r="F40" s="122">
        <v>0.3</v>
      </c>
    </row>
    <row r="41" spans="1:6" x14ac:dyDescent="0.25">
      <c r="A41" s="128" t="s">
        <v>4</v>
      </c>
      <c r="B41" s="129">
        <v>172</v>
      </c>
      <c r="C41" s="129">
        <v>77</v>
      </c>
      <c r="D41" s="130">
        <f>77/172</f>
        <v>0.44767441860465118</v>
      </c>
      <c r="E41" s="129">
        <f>SUM(E36:E40)</f>
        <v>44</v>
      </c>
      <c r="F41" s="130">
        <f>44/172</f>
        <v>0.2558139534883721</v>
      </c>
    </row>
    <row r="42" spans="1:6" x14ac:dyDescent="0.25">
      <c r="B42"/>
      <c r="C42"/>
      <c r="D42"/>
      <c r="E42"/>
      <c r="F42"/>
    </row>
    <row r="43" spans="1:6" x14ac:dyDescent="0.25">
      <c r="B43"/>
      <c r="C43"/>
      <c r="D43"/>
      <c r="E43"/>
      <c r="F43"/>
    </row>
    <row r="44" spans="1:6" x14ac:dyDescent="0.25">
      <c r="B44"/>
      <c r="C44"/>
      <c r="D44"/>
      <c r="E44"/>
      <c r="F44"/>
    </row>
    <row r="45" spans="1:6" x14ac:dyDescent="0.25">
      <c r="B45"/>
      <c r="C45"/>
      <c r="D45"/>
      <c r="E45"/>
      <c r="F45"/>
    </row>
    <row r="46" spans="1:6" x14ac:dyDescent="0.25">
      <c r="B46"/>
      <c r="C46"/>
      <c r="D46"/>
      <c r="E46"/>
      <c r="F46"/>
    </row>
    <row r="47" spans="1:6" x14ac:dyDescent="0.25">
      <c r="B47"/>
      <c r="C47"/>
      <c r="D47"/>
      <c r="E47"/>
      <c r="F47"/>
    </row>
    <row r="48" spans="1:6" x14ac:dyDescent="0.25">
      <c r="B48"/>
      <c r="C48"/>
      <c r="D48"/>
      <c r="E48"/>
      <c r="F48"/>
    </row>
    <row r="49" spans="2:6" x14ac:dyDescent="0.25">
      <c r="B49"/>
      <c r="C49"/>
      <c r="D49"/>
      <c r="E49"/>
      <c r="F49"/>
    </row>
    <row r="50" spans="2:6" x14ac:dyDescent="0.25">
      <c r="B50"/>
      <c r="C50"/>
      <c r="D50"/>
      <c r="E50"/>
      <c r="F50"/>
    </row>
    <row r="51" spans="2:6" x14ac:dyDescent="0.25">
      <c r="B51"/>
      <c r="C51"/>
      <c r="D51"/>
      <c r="E51"/>
      <c r="F51"/>
    </row>
    <row r="52" spans="2:6" x14ac:dyDescent="0.25">
      <c r="B52"/>
      <c r="C52"/>
      <c r="D52"/>
      <c r="E52"/>
      <c r="F52"/>
    </row>
    <row r="53" spans="2:6" x14ac:dyDescent="0.25">
      <c r="B53"/>
      <c r="C53"/>
      <c r="D53"/>
      <c r="E53"/>
      <c r="F53"/>
    </row>
    <row r="54" spans="2:6" x14ac:dyDescent="0.25">
      <c r="B54"/>
      <c r="C54"/>
      <c r="D54"/>
      <c r="E54"/>
      <c r="F54"/>
    </row>
    <row r="55" spans="2:6" x14ac:dyDescent="0.25">
      <c r="B55"/>
      <c r="C55"/>
      <c r="D55"/>
      <c r="E55"/>
      <c r="F55"/>
    </row>
    <row r="56" spans="2:6" x14ac:dyDescent="0.25">
      <c r="B56"/>
      <c r="C56"/>
      <c r="D56"/>
      <c r="E56"/>
      <c r="F56"/>
    </row>
  </sheetData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zoomScale="90" zoomScaleNormal="90" workbookViewId="0">
      <selection activeCell="I12" sqref="I12"/>
    </sheetView>
  </sheetViews>
  <sheetFormatPr defaultRowHeight="15" x14ac:dyDescent="0.25"/>
  <cols>
    <col min="1" max="1" width="12.140625" customWidth="1"/>
    <col min="2" max="2" width="15.28515625" style="2" customWidth="1"/>
    <col min="3" max="3" width="17.28515625" style="2" customWidth="1"/>
    <col min="4" max="4" width="16" style="2" customWidth="1"/>
    <col min="5" max="5" width="25.7109375" style="2" customWidth="1"/>
    <col min="6" max="6" width="21.5703125" style="2" customWidth="1"/>
    <col min="7" max="7" width="21.5703125" style="105" customWidth="1"/>
    <col min="8" max="9" width="9.140625" style="105"/>
  </cols>
  <sheetData>
    <row r="1" spans="1:9" ht="18.75" x14ac:dyDescent="0.3">
      <c r="A1" s="13" t="s">
        <v>62</v>
      </c>
    </row>
    <row r="2" spans="1:9" ht="46.5" customHeight="1" x14ac:dyDescent="0.25">
      <c r="A2" s="11" t="s">
        <v>7</v>
      </c>
      <c r="B2" s="17" t="s">
        <v>8</v>
      </c>
      <c r="C2" s="17" t="s">
        <v>25</v>
      </c>
      <c r="D2" s="17" t="s">
        <v>26</v>
      </c>
      <c r="E2" s="17" t="s">
        <v>27</v>
      </c>
      <c r="F2" s="17" t="s">
        <v>28</v>
      </c>
      <c r="G2" s="106"/>
      <c r="H2" s="106"/>
      <c r="I2" s="106"/>
    </row>
    <row r="3" spans="1:9" x14ac:dyDescent="0.25">
      <c r="A3" s="89" t="s">
        <v>24</v>
      </c>
      <c r="B3" s="90"/>
      <c r="C3" s="92"/>
      <c r="D3" s="92"/>
      <c r="E3" s="92"/>
      <c r="F3" s="92"/>
    </row>
    <row r="4" spans="1:9" x14ac:dyDescent="0.25">
      <c r="A4" s="93" t="s">
        <v>18</v>
      </c>
      <c r="B4" s="94">
        <v>462</v>
      </c>
      <c r="C4" s="94">
        <v>214</v>
      </c>
      <c r="D4" s="95">
        <v>0.46320346320346323</v>
      </c>
      <c r="E4" s="94">
        <v>133</v>
      </c>
      <c r="F4" s="95">
        <v>0.2878787878787879</v>
      </c>
    </row>
    <row r="5" spans="1:9" x14ac:dyDescent="0.25">
      <c r="A5" s="93" t="s">
        <v>19</v>
      </c>
      <c r="B5" s="94">
        <v>548</v>
      </c>
      <c r="C5" s="94">
        <v>296</v>
      </c>
      <c r="D5" s="95">
        <v>0.54014598540145986</v>
      </c>
      <c r="E5" s="94">
        <v>178</v>
      </c>
      <c r="F5" s="95">
        <v>0.32481751824817517</v>
      </c>
    </row>
    <row r="6" spans="1:9" x14ac:dyDescent="0.25">
      <c r="A6" s="93" t="s">
        <v>20</v>
      </c>
      <c r="B6" s="94">
        <v>506</v>
      </c>
      <c r="C6" s="94">
        <v>224</v>
      </c>
      <c r="D6" s="95">
        <v>0.44268774703557312</v>
      </c>
      <c r="E6" s="94">
        <v>175</v>
      </c>
      <c r="F6" s="95">
        <v>0.3458498023715415</v>
      </c>
    </row>
    <row r="7" spans="1:9" s="5" customFormat="1" x14ac:dyDescent="0.25">
      <c r="A7" s="115"/>
      <c r="B7" s="116"/>
      <c r="C7" s="116"/>
      <c r="D7" s="118"/>
      <c r="E7" s="116"/>
      <c r="F7" s="118"/>
      <c r="G7" s="134"/>
      <c r="H7" s="134"/>
      <c r="I7" s="134"/>
    </row>
    <row r="8" spans="1:9" x14ac:dyDescent="0.25">
      <c r="A8" s="4" t="s">
        <v>2</v>
      </c>
    </row>
    <row r="9" spans="1:9" x14ac:dyDescent="0.25">
      <c r="A9" s="7" t="s">
        <v>18</v>
      </c>
      <c r="B9" s="3">
        <v>368</v>
      </c>
      <c r="C9" s="3">
        <v>178</v>
      </c>
      <c r="D9" s="19">
        <v>0.48369565217391303</v>
      </c>
      <c r="E9" s="3">
        <v>116</v>
      </c>
      <c r="F9" s="19">
        <v>0.31521739130434784</v>
      </c>
    </row>
    <row r="10" spans="1:9" x14ac:dyDescent="0.25">
      <c r="A10" s="7" t="s">
        <v>19</v>
      </c>
      <c r="B10" s="3">
        <v>433</v>
      </c>
      <c r="C10" s="3">
        <v>234</v>
      </c>
      <c r="D10" s="19">
        <v>0.5404157043879908</v>
      </c>
      <c r="E10" s="3">
        <v>144</v>
      </c>
      <c r="F10" s="19">
        <v>0.33256351039260967</v>
      </c>
    </row>
    <row r="11" spans="1:9" x14ac:dyDescent="0.25">
      <c r="A11" s="7" t="s">
        <v>20</v>
      </c>
      <c r="B11" s="3">
        <v>401</v>
      </c>
      <c r="C11" s="3">
        <v>179</v>
      </c>
      <c r="D11" s="19">
        <v>0.44638403990024939</v>
      </c>
      <c r="E11" s="3">
        <v>140</v>
      </c>
      <c r="F11" s="19">
        <v>0.3491271820448878</v>
      </c>
    </row>
    <row r="12" spans="1:9" s="74" customFormat="1" x14ac:dyDescent="0.25">
      <c r="A12" s="77"/>
      <c r="B12" s="76"/>
      <c r="C12" s="76"/>
      <c r="D12" s="81"/>
      <c r="E12" s="76"/>
      <c r="F12" s="81"/>
      <c r="G12" s="105"/>
      <c r="H12" s="105"/>
      <c r="I12" s="105"/>
    </row>
    <row r="13" spans="1:9" x14ac:dyDescent="0.25">
      <c r="A13" s="91" t="s">
        <v>1</v>
      </c>
      <c r="B13" s="92"/>
      <c r="C13" s="92"/>
      <c r="D13" s="92"/>
      <c r="E13" s="92"/>
      <c r="F13" s="92"/>
    </row>
    <row r="14" spans="1:9" x14ac:dyDescent="0.25">
      <c r="A14" s="93" t="s">
        <v>18</v>
      </c>
      <c r="B14" s="94">
        <v>43</v>
      </c>
      <c r="C14" s="94">
        <v>13</v>
      </c>
      <c r="D14" s="95">
        <v>0.30232558139534882</v>
      </c>
      <c r="E14" s="94">
        <v>5</v>
      </c>
      <c r="F14" s="95">
        <v>0.11627906976744186</v>
      </c>
    </row>
    <row r="15" spans="1:9" x14ac:dyDescent="0.25">
      <c r="A15" s="93" t="s">
        <v>19</v>
      </c>
      <c r="B15" s="94">
        <v>49</v>
      </c>
      <c r="C15" s="94">
        <v>22</v>
      </c>
      <c r="D15" s="95">
        <v>0.44897959183673469</v>
      </c>
      <c r="E15" s="94">
        <v>12</v>
      </c>
      <c r="F15" s="95">
        <v>0.24489795918367346</v>
      </c>
    </row>
    <row r="16" spans="1:9" x14ac:dyDescent="0.25">
      <c r="A16" s="93" t="s">
        <v>20</v>
      </c>
      <c r="B16" s="94">
        <v>44</v>
      </c>
      <c r="C16" s="94">
        <v>19</v>
      </c>
      <c r="D16" s="95">
        <v>0.43181818181818182</v>
      </c>
      <c r="E16" s="94">
        <v>14</v>
      </c>
      <c r="F16" s="95">
        <v>0.31818181818181818</v>
      </c>
    </row>
    <row r="17" spans="1:9" s="5" customFormat="1" x14ac:dyDescent="0.25">
      <c r="A17" s="115"/>
      <c r="B17" s="116"/>
      <c r="C17" s="116"/>
      <c r="D17" s="118"/>
      <c r="E17" s="116"/>
      <c r="F17" s="118"/>
      <c r="G17" s="134"/>
      <c r="H17" s="134"/>
      <c r="I17" s="134"/>
    </row>
    <row r="18" spans="1:9" x14ac:dyDescent="0.25">
      <c r="A18" s="4" t="s">
        <v>0</v>
      </c>
      <c r="B18" s="9"/>
    </row>
    <row r="19" spans="1:9" x14ac:dyDescent="0.25">
      <c r="A19" s="7" t="s">
        <v>18</v>
      </c>
      <c r="B19" s="3">
        <v>18</v>
      </c>
      <c r="C19" s="3">
        <v>9</v>
      </c>
      <c r="D19" s="19">
        <v>0.5</v>
      </c>
      <c r="E19" s="3">
        <v>4</v>
      </c>
      <c r="F19" s="19">
        <v>0.22222222222222221</v>
      </c>
    </row>
    <row r="20" spans="1:9" x14ac:dyDescent="0.25">
      <c r="A20" s="7" t="s">
        <v>19</v>
      </c>
      <c r="B20" s="3">
        <v>23</v>
      </c>
      <c r="C20" s="3">
        <v>14</v>
      </c>
      <c r="D20" s="19">
        <v>0.60869565217391308</v>
      </c>
      <c r="E20" s="3">
        <v>12</v>
      </c>
      <c r="F20" s="19">
        <v>0.52173913043478259</v>
      </c>
    </row>
    <row r="21" spans="1:9" x14ac:dyDescent="0.25">
      <c r="A21" s="7" t="s">
        <v>20</v>
      </c>
      <c r="B21" s="3">
        <v>21</v>
      </c>
      <c r="C21" s="3">
        <v>9</v>
      </c>
      <c r="D21" s="19">
        <v>0.42857142857142855</v>
      </c>
      <c r="E21" s="3">
        <v>9</v>
      </c>
      <c r="F21" s="19">
        <v>0.42857142857142855</v>
      </c>
    </row>
    <row r="22" spans="1:9" s="74" customFormat="1" x14ac:dyDescent="0.25">
      <c r="A22" s="77"/>
      <c r="B22" s="76"/>
      <c r="C22" s="76"/>
      <c r="D22" s="81"/>
      <c r="E22" s="76"/>
      <c r="F22" s="81"/>
      <c r="G22" s="105"/>
      <c r="H22" s="105"/>
      <c r="I22" s="105"/>
    </row>
    <row r="23" spans="1:9" x14ac:dyDescent="0.25">
      <c r="A23" s="91" t="s">
        <v>111</v>
      </c>
      <c r="B23" s="68"/>
      <c r="C23" s="68"/>
      <c r="D23" s="68"/>
      <c r="E23" s="68"/>
      <c r="F23" s="68"/>
      <c r="G23"/>
      <c r="H23"/>
      <c r="I23"/>
    </row>
    <row r="24" spans="1:9" x14ac:dyDescent="0.25">
      <c r="A24" s="93" t="s">
        <v>18</v>
      </c>
      <c r="B24" s="94">
        <v>32</v>
      </c>
      <c r="C24" s="94">
        <v>14</v>
      </c>
      <c r="D24" s="135">
        <v>0.4375</v>
      </c>
      <c r="E24" s="94">
        <v>8</v>
      </c>
      <c r="F24" s="135">
        <v>0.25</v>
      </c>
      <c r="G24"/>
      <c r="H24"/>
      <c r="I24"/>
    </row>
    <row r="25" spans="1:9" x14ac:dyDescent="0.25">
      <c r="A25" s="93" t="s">
        <v>19</v>
      </c>
      <c r="B25" s="94">
        <v>42</v>
      </c>
      <c r="C25" s="94">
        <v>25</v>
      </c>
      <c r="D25" s="135">
        <v>0.59523809523809523</v>
      </c>
      <c r="E25" s="94">
        <v>9</v>
      </c>
      <c r="F25" s="135">
        <v>0.21428571428571427</v>
      </c>
      <c r="G25"/>
      <c r="H25"/>
      <c r="I25"/>
    </row>
    <row r="26" spans="1:9" x14ac:dyDescent="0.25">
      <c r="A26" s="93" t="s">
        <v>20</v>
      </c>
      <c r="B26" s="94">
        <v>40</v>
      </c>
      <c r="C26" s="94">
        <v>17</v>
      </c>
      <c r="D26" s="135">
        <v>0.42499999999999999</v>
      </c>
      <c r="E26" s="94">
        <v>12</v>
      </c>
      <c r="F26" s="135">
        <v>0.3</v>
      </c>
      <c r="G26"/>
      <c r="H26"/>
      <c r="I26"/>
    </row>
    <row r="27" spans="1:9" x14ac:dyDescent="0.25">
      <c r="A27" s="105"/>
      <c r="B27" s="105"/>
      <c r="C27" s="105"/>
      <c r="D27"/>
      <c r="E27"/>
      <c r="F27"/>
      <c r="G27"/>
      <c r="H27"/>
      <c r="I27"/>
    </row>
    <row r="28" spans="1:9" x14ac:dyDescent="0.25">
      <c r="A28" s="105"/>
      <c r="B28" s="105"/>
      <c r="C28" s="105"/>
      <c r="D28"/>
      <c r="E28"/>
      <c r="F28"/>
      <c r="G28"/>
      <c r="H28"/>
      <c r="I28"/>
    </row>
    <row r="29" spans="1:9" x14ac:dyDescent="0.25">
      <c r="A29" s="105"/>
      <c r="B29" s="105"/>
      <c r="C29" s="105"/>
      <c r="D29"/>
      <c r="E29"/>
      <c r="F29"/>
      <c r="G29"/>
      <c r="H29"/>
      <c r="I29"/>
    </row>
    <row r="30" spans="1:9" x14ac:dyDescent="0.25">
      <c r="A30" s="105"/>
      <c r="B30" s="105"/>
      <c r="C30" s="105"/>
      <c r="D30"/>
      <c r="E30"/>
      <c r="F30"/>
      <c r="G30"/>
      <c r="H30"/>
      <c r="I30"/>
    </row>
    <row r="31" spans="1:9" x14ac:dyDescent="0.25">
      <c r="A31" s="105"/>
      <c r="B31" s="105"/>
      <c r="C31" s="105"/>
      <c r="D31"/>
      <c r="E31"/>
      <c r="F31"/>
      <c r="G31"/>
      <c r="H31"/>
      <c r="I31"/>
    </row>
    <row r="32" spans="1:9" x14ac:dyDescent="0.25">
      <c r="A32" s="105"/>
      <c r="B32" s="105"/>
      <c r="C32" s="105"/>
      <c r="D32"/>
      <c r="E32"/>
      <c r="F32"/>
      <c r="G32"/>
      <c r="H32"/>
      <c r="I32"/>
    </row>
    <row r="33" spans="1:9" x14ac:dyDescent="0.25">
      <c r="A33" s="105"/>
      <c r="B33" s="105"/>
      <c r="C33" s="105"/>
      <c r="D33"/>
      <c r="E33"/>
      <c r="F33"/>
      <c r="G33"/>
      <c r="H33"/>
      <c r="I33"/>
    </row>
    <row r="34" spans="1:9" x14ac:dyDescent="0.25">
      <c r="A34" s="105"/>
      <c r="B34" s="105"/>
      <c r="C34" s="105"/>
      <c r="D34"/>
      <c r="E34"/>
      <c r="F34"/>
      <c r="G34"/>
      <c r="H34"/>
      <c r="I34"/>
    </row>
  </sheetData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I8" sqref="I8"/>
    </sheetView>
  </sheetViews>
  <sheetFormatPr defaultRowHeight="15" x14ac:dyDescent="0.25"/>
  <cols>
    <col min="1" max="1" width="27.42578125" customWidth="1"/>
    <col min="2" max="2" width="15.7109375" style="74" customWidth="1"/>
    <col min="3" max="4" width="16.140625" style="74" customWidth="1"/>
    <col min="5" max="5" width="18.28515625" customWidth="1"/>
  </cols>
  <sheetData>
    <row r="1" spans="1:5" s="74" customFormat="1" ht="18.75" x14ac:dyDescent="0.3">
      <c r="A1" s="78" t="s">
        <v>82</v>
      </c>
      <c r="B1" s="75"/>
      <c r="C1" s="75"/>
      <c r="D1" s="75"/>
    </row>
    <row r="3" spans="1:5" ht="30.75" customHeight="1" x14ac:dyDescent="0.25">
      <c r="A3" s="26" t="s">
        <v>69</v>
      </c>
      <c r="B3" s="17" t="s">
        <v>76</v>
      </c>
      <c r="C3" s="17" t="s">
        <v>77</v>
      </c>
      <c r="D3" s="17" t="s">
        <v>78</v>
      </c>
      <c r="E3" s="96" t="s">
        <v>79</v>
      </c>
    </row>
    <row r="4" spans="1:5" x14ac:dyDescent="0.25">
      <c r="A4" s="77" t="s">
        <v>6</v>
      </c>
      <c r="B4" s="81">
        <v>0.56569343065693434</v>
      </c>
      <c r="C4" s="81">
        <v>0.46183206106870228</v>
      </c>
      <c r="D4" s="81">
        <v>0.40375586854460094</v>
      </c>
      <c r="E4" s="97">
        <v>0.43708804722085587</v>
      </c>
    </row>
    <row r="5" spans="1:5" x14ac:dyDescent="0.25">
      <c r="A5" s="77" t="s">
        <v>70</v>
      </c>
      <c r="B5" s="81">
        <v>0.35766423357664234</v>
      </c>
      <c r="C5" s="81">
        <v>0.37404580152671757</v>
      </c>
      <c r="D5" s="81">
        <v>0.40375586854460094</v>
      </c>
      <c r="E5" s="97">
        <v>0.46463354648303001</v>
      </c>
    </row>
    <row r="6" spans="1:5" x14ac:dyDescent="0.25">
      <c r="A6" s="77" t="s">
        <v>71</v>
      </c>
      <c r="B6" s="81">
        <v>3.6496350364963502E-3</v>
      </c>
      <c r="C6" s="101">
        <v>0</v>
      </c>
      <c r="D6" s="81">
        <v>1.8779342723004695E-2</v>
      </c>
      <c r="E6" s="97">
        <v>1.3182488932611904E-2</v>
      </c>
    </row>
    <row r="7" spans="1:5" x14ac:dyDescent="0.25">
      <c r="A7" s="77" t="s">
        <v>72</v>
      </c>
      <c r="B7" s="81">
        <v>7.2992700729927005E-3</v>
      </c>
      <c r="C7" s="81">
        <v>3.0534351145038167E-2</v>
      </c>
      <c r="D7" s="81">
        <v>1.4084507042253521E-2</v>
      </c>
      <c r="E7" s="97">
        <v>1.5838662075750121E-2</v>
      </c>
    </row>
    <row r="8" spans="1:5" x14ac:dyDescent="0.25">
      <c r="A8" s="77" t="s">
        <v>73</v>
      </c>
      <c r="B8" s="81">
        <v>3.2846715328467155E-2</v>
      </c>
      <c r="C8" s="81">
        <v>4.1984732824427481E-2</v>
      </c>
      <c r="D8" s="81">
        <v>6.5727699530516437E-2</v>
      </c>
      <c r="E8" s="97">
        <v>2.9217904574520413E-2</v>
      </c>
    </row>
    <row r="9" spans="1:5" x14ac:dyDescent="0.25">
      <c r="A9" s="77" t="s">
        <v>74</v>
      </c>
      <c r="B9" s="81">
        <v>1.0948905109489052E-2</v>
      </c>
      <c r="C9" s="81">
        <v>2.6717557251908396E-2</v>
      </c>
      <c r="D9" s="81">
        <v>3.7558685446009391E-2</v>
      </c>
      <c r="E9" s="97">
        <v>2.0659124446630595E-2</v>
      </c>
    </row>
    <row r="10" spans="1:5" x14ac:dyDescent="0.25">
      <c r="A10" s="77" t="s">
        <v>75</v>
      </c>
      <c r="B10" s="81">
        <v>1.824817518248175E-2</v>
      </c>
      <c r="C10" s="81">
        <v>4.1984732824427481E-2</v>
      </c>
      <c r="D10" s="81">
        <v>4.2253521126760563E-2</v>
      </c>
      <c r="E10" s="97">
        <v>8.9522872602065904E-3</v>
      </c>
    </row>
    <row r="11" spans="1:5" x14ac:dyDescent="0.25">
      <c r="A11" s="77" t="s">
        <v>3</v>
      </c>
      <c r="B11" s="81">
        <v>3.6496350364963502E-3</v>
      </c>
      <c r="C11" s="81">
        <v>2.2900763358778626E-2</v>
      </c>
      <c r="D11" s="81">
        <v>1.4084507042253521E-2</v>
      </c>
      <c r="E11" s="97">
        <v>1.0427939006394491E-2</v>
      </c>
    </row>
    <row r="12" spans="1:5" x14ac:dyDescent="0.25">
      <c r="A12" s="79" t="s">
        <v>4</v>
      </c>
      <c r="B12" s="83">
        <v>1</v>
      </c>
      <c r="C12" s="83">
        <v>1</v>
      </c>
      <c r="D12" s="83">
        <v>1</v>
      </c>
      <c r="E12" s="99">
        <v>1</v>
      </c>
    </row>
  </sheetData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F27" sqref="F27"/>
    </sheetView>
  </sheetViews>
  <sheetFormatPr defaultRowHeight="15" x14ac:dyDescent="0.25"/>
  <cols>
    <col min="1" max="1" width="13.140625" customWidth="1"/>
    <col min="2" max="2" width="13" customWidth="1"/>
    <col min="3" max="3" width="18.85546875" customWidth="1"/>
    <col min="4" max="5" width="16" customWidth="1"/>
  </cols>
  <sheetData>
    <row r="1" spans="1:5" ht="18.75" x14ac:dyDescent="0.3">
      <c r="A1" s="13" t="s">
        <v>81</v>
      </c>
    </row>
    <row r="2" spans="1:5" ht="18.75" x14ac:dyDescent="0.3">
      <c r="A2" s="13"/>
    </row>
    <row r="3" spans="1:5" x14ac:dyDescent="0.25">
      <c r="A3" s="1" t="s">
        <v>23</v>
      </c>
      <c r="B3" s="1"/>
      <c r="C3" s="1"/>
    </row>
    <row r="4" spans="1:5" ht="34.5" customHeight="1" x14ac:dyDescent="0.25">
      <c r="A4" s="11" t="s">
        <v>7</v>
      </c>
      <c r="B4" s="11" t="s">
        <v>8</v>
      </c>
      <c r="C4" s="12" t="s">
        <v>29</v>
      </c>
      <c r="D4" s="12" t="s">
        <v>30</v>
      </c>
      <c r="E4" s="27" t="s">
        <v>31</v>
      </c>
    </row>
    <row r="5" spans="1:5" x14ac:dyDescent="0.25">
      <c r="A5" s="7" t="s">
        <v>16</v>
      </c>
      <c r="B5" s="8">
        <v>767</v>
      </c>
      <c r="C5" s="8">
        <v>122</v>
      </c>
      <c r="D5" s="10">
        <v>0.15906127770534551</v>
      </c>
      <c r="E5" s="28">
        <v>0.20047082717872969</v>
      </c>
    </row>
    <row r="6" spans="1:5" x14ac:dyDescent="0.25">
      <c r="A6" s="7" t="s">
        <v>17</v>
      </c>
      <c r="B6" s="8">
        <v>755</v>
      </c>
      <c r="C6" s="8">
        <v>120</v>
      </c>
      <c r="D6" s="10">
        <v>0.15894039735099338</v>
      </c>
      <c r="E6" s="28">
        <v>0.20744177665660615</v>
      </c>
    </row>
    <row r="7" spans="1:5" x14ac:dyDescent="0.25">
      <c r="A7" s="7" t="s">
        <v>18</v>
      </c>
      <c r="B7" s="8">
        <v>769</v>
      </c>
      <c r="C7" s="8">
        <v>133</v>
      </c>
      <c r="D7" s="10">
        <v>0.17295188556566971</v>
      </c>
      <c r="E7" s="28">
        <v>0.21026884089907449</v>
      </c>
    </row>
    <row r="8" spans="1:5" x14ac:dyDescent="0.25">
      <c r="A8" s="14" t="s">
        <v>4</v>
      </c>
      <c r="B8" s="15">
        <v>2291</v>
      </c>
      <c r="C8" s="15">
        <v>375</v>
      </c>
      <c r="D8" s="16">
        <v>0.16368398079441293</v>
      </c>
      <c r="E8" s="29">
        <v>0.20613646266885038</v>
      </c>
    </row>
    <row r="10" spans="1:5" x14ac:dyDescent="0.25">
      <c r="A10" s="4" t="s">
        <v>24</v>
      </c>
      <c r="B10" s="1"/>
      <c r="C10" s="1"/>
    </row>
    <row r="11" spans="1:5" ht="39.75" customHeight="1" x14ac:dyDescent="0.25">
      <c r="A11" s="26" t="s">
        <v>7</v>
      </c>
      <c r="B11" s="26" t="s">
        <v>8</v>
      </c>
      <c r="C11" s="12" t="s">
        <v>29</v>
      </c>
      <c r="D11" s="12" t="s">
        <v>30</v>
      </c>
      <c r="E11" s="27" t="s">
        <v>31</v>
      </c>
    </row>
    <row r="12" spans="1:5" x14ac:dyDescent="0.25">
      <c r="A12" s="7" t="s">
        <v>16</v>
      </c>
      <c r="B12" s="8">
        <v>392</v>
      </c>
      <c r="C12" s="8">
        <v>82</v>
      </c>
      <c r="D12" s="10">
        <v>0.20918367346938777</v>
      </c>
      <c r="E12" s="28">
        <v>0.25900198468953783</v>
      </c>
    </row>
    <row r="13" spans="1:5" x14ac:dyDescent="0.25">
      <c r="A13" s="7" t="s">
        <v>17</v>
      </c>
      <c r="B13" s="8">
        <v>416</v>
      </c>
      <c r="C13" s="8">
        <v>87</v>
      </c>
      <c r="D13" s="10">
        <v>0.20913461538461539</v>
      </c>
      <c r="E13" s="28">
        <v>0.26715652294468323</v>
      </c>
    </row>
    <row r="14" spans="1:5" x14ac:dyDescent="0.25">
      <c r="A14" s="7" t="s">
        <v>18</v>
      </c>
      <c r="B14" s="8">
        <v>462</v>
      </c>
      <c r="C14" s="8">
        <v>102</v>
      </c>
      <c r="D14" s="10">
        <v>0.22077922077922077</v>
      </c>
      <c r="E14" s="28">
        <v>0.27944613227389575</v>
      </c>
    </row>
    <row r="15" spans="1:5" x14ac:dyDescent="0.25">
      <c r="A15" s="14" t="s">
        <v>4</v>
      </c>
      <c r="B15" s="15">
        <v>1270</v>
      </c>
      <c r="C15" s="15">
        <v>271</v>
      </c>
      <c r="D15" s="16">
        <v>0.21338582677165355</v>
      </c>
      <c r="E15" s="30">
        <v>0.26924424972617744</v>
      </c>
    </row>
    <row r="18" spans="1:6" x14ac:dyDescent="0.25">
      <c r="A18" s="119" t="s">
        <v>89</v>
      </c>
      <c r="B18" s="119"/>
      <c r="C18" s="119"/>
      <c r="D18" s="119"/>
      <c r="E18" s="119"/>
      <c r="F18" s="119"/>
    </row>
    <row r="19" spans="1:6" x14ac:dyDescent="0.25">
      <c r="A19" s="119"/>
      <c r="B19" s="119"/>
      <c r="C19" s="119"/>
      <c r="D19" s="119"/>
      <c r="E19" s="119"/>
      <c r="F19" s="119"/>
    </row>
    <row r="20" spans="1:6" x14ac:dyDescent="0.25">
      <c r="A20" s="119"/>
      <c r="B20" s="119"/>
      <c r="C20" s="119"/>
      <c r="D20" s="119"/>
      <c r="E20" s="119"/>
      <c r="F20" s="119"/>
    </row>
    <row r="21" spans="1:6" x14ac:dyDescent="0.25">
      <c r="A21" s="119"/>
      <c r="B21" s="119"/>
      <c r="C21" s="119"/>
      <c r="D21" s="119"/>
      <c r="E21" s="119"/>
      <c r="F21" s="119"/>
    </row>
    <row r="22" spans="1:6" x14ac:dyDescent="0.25">
      <c r="A22" s="119"/>
      <c r="B22" s="119"/>
      <c r="C22" s="119"/>
      <c r="D22" s="119"/>
      <c r="E22" s="119"/>
      <c r="F22" s="119"/>
    </row>
  </sheetData>
  <mergeCells count="1">
    <mergeCell ref="A18:F22"/>
  </mergeCells>
  <pageMargins left="0.7" right="0.7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selection activeCell="K5" sqref="K5"/>
    </sheetView>
  </sheetViews>
  <sheetFormatPr defaultRowHeight="15" x14ac:dyDescent="0.25"/>
  <cols>
    <col min="1" max="1" width="21.5703125" customWidth="1"/>
    <col min="2" max="2" width="15.85546875" customWidth="1"/>
    <col min="3" max="3" width="21.140625" customWidth="1"/>
    <col min="4" max="4" width="19.5703125" customWidth="1"/>
    <col min="5" max="5" width="19.28515625" customWidth="1"/>
  </cols>
  <sheetData>
    <row r="1" spans="1:5" ht="18.75" x14ac:dyDescent="0.3">
      <c r="A1" s="78" t="s">
        <v>38</v>
      </c>
      <c r="B1" s="75"/>
      <c r="C1" s="75"/>
      <c r="D1" s="75"/>
      <c r="E1" s="75"/>
    </row>
    <row r="2" spans="1:5" ht="7.5" customHeight="1" x14ac:dyDescent="0.3">
      <c r="A2" s="78"/>
      <c r="B2" s="75"/>
      <c r="C2" s="75"/>
      <c r="D2" s="75"/>
      <c r="E2" s="75"/>
    </row>
    <row r="3" spans="1:5" x14ac:dyDescent="0.25">
      <c r="A3" s="1" t="s">
        <v>23</v>
      </c>
      <c r="B3" s="9"/>
      <c r="C3" s="75"/>
      <c r="D3" s="75"/>
      <c r="E3" s="75"/>
    </row>
    <row r="4" spans="1:5" ht="48.75" customHeight="1" x14ac:dyDescent="0.25">
      <c r="A4" s="11" t="s">
        <v>7</v>
      </c>
      <c r="B4" s="17" t="s">
        <v>8</v>
      </c>
      <c r="C4" s="17" t="s">
        <v>29</v>
      </c>
      <c r="D4" s="17" t="s">
        <v>30</v>
      </c>
      <c r="E4" s="27" t="s">
        <v>31</v>
      </c>
    </row>
    <row r="5" spans="1:5" x14ac:dyDescent="0.25">
      <c r="A5" s="140" t="s">
        <v>16</v>
      </c>
      <c r="B5" s="76">
        <v>767</v>
      </c>
      <c r="C5" s="76">
        <v>122</v>
      </c>
      <c r="D5" s="81">
        <v>0.15906127770534551</v>
      </c>
      <c r="E5" s="86">
        <v>0.20047082717872969</v>
      </c>
    </row>
    <row r="6" spans="1:5" x14ac:dyDescent="0.25">
      <c r="A6" s="140" t="s">
        <v>17</v>
      </c>
      <c r="B6" s="76">
        <v>755</v>
      </c>
      <c r="C6" s="76">
        <v>120</v>
      </c>
      <c r="D6" s="81">
        <v>0.15894039735099338</v>
      </c>
      <c r="E6" s="86">
        <v>0.20744177665660615</v>
      </c>
    </row>
    <row r="7" spans="1:5" x14ac:dyDescent="0.25">
      <c r="A7" s="140" t="s">
        <v>18</v>
      </c>
      <c r="B7" s="76">
        <v>769</v>
      </c>
      <c r="C7" s="76">
        <v>133</v>
      </c>
      <c r="D7" s="81">
        <v>0.17295188556566971</v>
      </c>
      <c r="E7" s="86">
        <v>0.21026884089907449</v>
      </c>
    </row>
    <row r="8" spans="1:5" x14ac:dyDescent="0.25">
      <c r="A8" s="79" t="s">
        <v>4</v>
      </c>
      <c r="B8" s="82">
        <v>2291</v>
      </c>
      <c r="C8" s="82">
        <v>375</v>
      </c>
      <c r="D8" s="83">
        <v>0.16368398079441293</v>
      </c>
      <c r="E8" s="87">
        <v>0.20613646266885038</v>
      </c>
    </row>
    <row r="9" spans="1:5" x14ac:dyDescent="0.25">
      <c r="A9" s="139"/>
      <c r="B9" s="75"/>
      <c r="C9" s="9"/>
      <c r="D9" s="75"/>
      <c r="E9" s="75"/>
    </row>
    <row r="10" spans="1:5" x14ac:dyDescent="0.25">
      <c r="A10" s="35" t="s">
        <v>2</v>
      </c>
      <c r="B10" s="36"/>
      <c r="C10" s="36"/>
      <c r="D10" s="36"/>
      <c r="E10" s="75"/>
    </row>
    <row r="11" spans="1:5" x14ac:dyDescent="0.25">
      <c r="A11" s="140" t="s">
        <v>16</v>
      </c>
      <c r="B11" s="76">
        <v>595</v>
      </c>
      <c r="C11" s="76">
        <v>97</v>
      </c>
      <c r="D11" s="81">
        <v>0.16302521008403362</v>
      </c>
      <c r="E11" s="86">
        <v>0.21437526117843711</v>
      </c>
    </row>
    <row r="12" spans="1:5" x14ac:dyDescent="0.25">
      <c r="A12" s="140" t="s">
        <v>17</v>
      </c>
      <c r="B12" s="76">
        <v>585</v>
      </c>
      <c r="C12" s="76">
        <v>96</v>
      </c>
      <c r="D12" s="81">
        <v>0.1641025641025641</v>
      </c>
      <c r="E12" s="86">
        <v>0.21636577436535934</v>
      </c>
    </row>
    <row r="13" spans="1:5" x14ac:dyDescent="0.25">
      <c r="A13" s="140" t="s">
        <v>18</v>
      </c>
      <c r="B13" s="76">
        <v>586</v>
      </c>
      <c r="C13" s="76">
        <v>108</v>
      </c>
      <c r="D13" s="81">
        <v>0.18430034129692832</v>
      </c>
      <c r="E13" s="86">
        <v>0.2242473336033482</v>
      </c>
    </row>
    <row r="14" spans="1:5" x14ac:dyDescent="0.25">
      <c r="A14" s="79" t="s">
        <v>4</v>
      </c>
      <c r="B14" s="82">
        <v>1766</v>
      </c>
      <c r="C14" s="82">
        <v>301</v>
      </c>
      <c r="D14" s="83">
        <v>0.17044167610419025</v>
      </c>
      <c r="E14" s="87">
        <v>0.21838685278140688</v>
      </c>
    </row>
    <row r="15" spans="1:5" x14ac:dyDescent="0.25">
      <c r="A15" s="139"/>
      <c r="B15" s="75"/>
      <c r="C15" s="75"/>
      <c r="D15" s="75"/>
      <c r="E15" s="75"/>
    </row>
    <row r="16" spans="1:5" x14ac:dyDescent="0.25">
      <c r="A16" s="4" t="s">
        <v>1</v>
      </c>
      <c r="B16" s="75"/>
      <c r="C16" s="75"/>
      <c r="D16" s="75"/>
      <c r="E16" s="75"/>
    </row>
    <row r="17" spans="1:5" x14ac:dyDescent="0.25">
      <c r="A17" s="140" t="s">
        <v>16</v>
      </c>
      <c r="B17" s="76">
        <v>66</v>
      </c>
      <c r="C17" s="76">
        <v>12</v>
      </c>
      <c r="D17" s="81">
        <v>0.18181818181818182</v>
      </c>
      <c r="E17" s="86">
        <v>0.17957351290684623</v>
      </c>
    </row>
    <row r="18" spans="1:5" x14ac:dyDescent="0.25">
      <c r="A18" s="140" t="s">
        <v>17</v>
      </c>
      <c r="B18" s="76">
        <v>55</v>
      </c>
      <c r="C18" s="76">
        <v>9</v>
      </c>
      <c r="D18" s="81">
        <v>0.16363636363636364</v>
      </c>
      <c r="E18" s="86">
        <v>0.18485639686684074</v>
      </c>
    </row>
    <row r="19" spans="1:5" x14ac:dyDescent="0.25">
      <c r="A19" s="140" t="s">
        <v>18</v>
      </c>
      <c r="B19" s="76">
        <v>77</v>
      </c>
      <c r="C19" s="76">
        <v>10</v>
      </c>
      <c r="D19" s="81">
        <v>0.12987012987012986</v>
      </c>
      <c r="E19" s="86">
        <v>0.18324849606663582</v>
      </c>
    </row>
    <row r="20" spans="1:5" x14ac:dyDescent="0.25">
      <c r="A20" s="79" t="s">
        <v>4</v>
      </c>
      <c r="B20" s="82">
        <v>198</v>
      </c>
      <c r="C20" s="82">
        <v>31</v>
      </c>
      <c r="D20" s="83">
        <v>0.15656565656565657</v>
      </c>
      <c r="E20" s="87">
        <v>0.18265619665414817</v>
      </c>
    </row>
    <row r="21" spans="1:5" x14ac:dyDescent="0.25">
      <c r="A21" s="139"/>
      <c r="B21" s="75"/>
      <c r="C21" s="75"/>
      <c r="D21" s="75"/>
      <c r="E21" s="75"/>
    </row>
    <row r="22" spans="1:5" x14ac:dyDescent="0.25">
      <c r="A22" s="4" t="s">
        <v>0</v>
      </c>
      <c r="B22" s="9"/>
      <c r="C22" s="75"/>
      <c r="D22" s="75"/>
      <c r="E22" s="75"/>
    </row>
    <row r="23" spans="1:5" x14ac:dyDescent="0.25">
      <c r="A23" s="140" t="s">
        <v>16</v>
      </c>
      <c r="B23" s="76">
        <v>45</v>
      </c>
      <c r="C23" s="76">
        <v>7</v>
      </c>
      <c r="D23" s="81">
        <v>0.15555555555555556</v>
      </c>
      <c r="E23" s="86">
        <v>0.21494252873563219</v>
      </c>
    </row>
    <row r="24" spans="1:5" x14ac:dyDescent="0.25">
      <c r="A24" s="140" t="s">
        <v>17</v>
      </c>
      <c r="B24" s="76">
        <v>43</v>
      </c>
      <c r="C24" s="76">
        <v>3</v>
      </c>
      <c r="D24" s="81">
        <v>6.9767441860465115E-2</v>
      </c>
      <c r="E24" s="86">
        <v>0.23804226918798665</v>
      </c>
    </row>
    <row r="25" spans="1:5" x14ac:dyDescent="0.25">
      <c r="A25" s="140" t="s">
        <v>18</v>
      </c>
      <c r="B25" s="76">
        <v>41</v>
      </c>
      <c r="C25" s="76">
        <v>6</v>
      </c>
      <c r="D25" s="81">
        <v>0.14634146341463414</v>
      </c>
      <c r="E25" s="86">
        <v>0.22957662492546213</v>
      </c>
    </row>
    <row r="26" spans="1:5" x14ac:dyDescent="0.25">
      <c r="A26" s="79" t="s">
        <v>4</v>
      </c>
      <c r="B26" s="82">
        <v>129</v>
      </c>
      <c r="C26" s="82">
        <v>16</v>
      </c>
      <c r="D26" s="83">
        <v>0.12403100775193798</v>
      </c>
      <c r="E26" s="87">
        <v>0.22761265580057527</v>
      </c>
    </row>
    <row r="27" spans="1:5" x14ac:dyDescent="0.25">
      <c r="A27" s="139"/>
      <c r="B27" s="75"/>
      <c r="C27" s="75"/>
      <c r="D27" s="75"/>
      <c r="E27" s="75"/>
    </row>
    <row r="28" spans="1:5" x14ac:dyDescent="0.25">
      <c r="A28" s="112" t="s">
        <v>111</v>
      </c>
      <c r="B28" s="5"/>
      <c r="C28" s="5"/>
      <c r="D28" s="5"/>
      <c r="E28" s="75"/>
    </row>
    <row r="29" spans="1:5" x14ac:dyDescent="0.25">
      <c r="A29" s="115" t="s">
        <v>16</v>
      </c>
      <c r="B29" s="116">
        <v>59</v>
      </c>
      <c r="C29" s="116">
        <v>6</v>
      </c>
      <c r="D29" s="124">
        <v>0.10169491525423729</v>
      </c>
      <c r="E29" s="86">
        <v>0.13500000000000001</v>
      </c>
    </row>
    <row r="30" spans="1:5" x14ac:dyDescent="0.25">
      <c r="A30" s="115" t="s">
        <v>17</v>
      </c>
      <c r="B30" s="116">
        <v>70</v>
      </c>
      <c r="C30" s="116">
        <v>12</v>
      </c>
      <c r="D30" s="124">
        <v>0.17142857142857143</v>
      </c>
      <c r="E30" s="86">
        <v>0.16200000000000001</v>
      </c>
    </row>
    <row r="31" spans="1:5" x14ac:dyDescent="0.25">
      <c r="A31" s="115" t="s">
        <v>18</v>
      </c>
      <c r="B31" s="116">
        <v>61</v>
      </c>
      <c r="C31" s="116">
        <v>9</v>
      </c>
      <c r="D31" s="124">
        <v>0.14754098360655737</v>
      </c>
      <c r="E31" s="86">
        <v>0.152</v>
      </c>
    </row>
    <row r="32" spans="1:5" x14ac:dyDescent="0.25">
      <c r="A32" s="79" t="s">
        <v>4</v>
      </c>
      <c r="B32" s="82">
        <v>190</v>
      </c>
      <c r="C32" s="82">
        <v>27</v>
      </c>
      <c r="D32" s="83">
        <f>27/190</f>
        <v>0.14210526315789473</v>
      </c>
      <c r="E32" s="87">
        <v>0.15</v>
      </c>
    </row>
  </sheetData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J8" sqref="J8"/>
    </sheetView>
  </sheetViews>
  <sheetFormatPr defaultRowHeight="15" x14ac:dyDescent="0.25"/>
  <cols>
    <col min="1" max="1" width="17.28515625" customWidth="1"/>
    <col min="2" max="2" width="15.85546875" customWidth="1"/>
    <col min="3" max="3" width="21.85546875" customWidth="1"/>
    <col min="4" max="4" width="18.42578125" customWidth="1"/>
    <col min="5" max="5" width="19.42578125" customWidth="1"/>
  </cols>
  <sheetData>
    <row r="1" spans="1:5" ht="18.75" x14ac:dyDescent="0.3">
      <c r="A1" s="78" t="s">
        <v>39</v>
      </c>
      <c r="B1" s="75"/>
      <c r="C1" s="75"/>
      <c r="D1" s="75"/>
      <c r="E1" s="75"/>
    </row>
    <row r="2" spans="1:5" ht="11.25" customHeight="1" x14ac:dyDescent="0.3">
      <c r="A2" s="78"/>
      <c r="B2" s="75"/>
      <c r="C2" s="75"/>
      <c r="D2" s="75"/>
      <c r="E2" s="75"/>
    </row>
    <row r="3" spans="1:5" x14ac:dyDescent="0.25">
      <c r="A3" s="1" t="s">
        <v>24</v>
      </c>
      <c r="B3" s="9"/>
      <c r="C3" s="75"/>
      <c r="D3" s="75"/>
      <c r="E3" s="75"/>
    </row>
    <row r="4" spans="1:5" ht="45" x14ac:dyDescent="0.25">
      <c r="A4" s="26" t="s">
        <v>7</v>
      </c>
      <c r="B4" s="17" t="s">
        <v>8</v>
      </c>
      <c r="C4" s="17" t="s">
        <v>29</v>
      </c>
      <c r="D4" s="17" t="s">
        <v>30</v>
      </c>
      <c r="E4" s="27" t="s">
        <v>31</v>
      </c>
    </row>
    <row r="5" spans="1:5" x14ac:dyDescent="0.25">
      <c r="A5" s="140" t="s">
        <v>16</v>
      </c>
      <c r="B5" s="76">
        <v>392</v>
      </c>
      <c r="C5" s="76">
        <v>82</v>
      </c>
      <c r="D5" s="81">
        <v>0.20918367346938777</v>
      </c>
      <c r="E5" s="86">
        <v>0.25900198468953783</v>
      </c>
    </row>
    <row r="6" spans="1:5" x14ac:dyDescent="0.25">
      <c r="A6" s="140" t="s">
        <v>17</v>
      </c>
      <c r="B6" s="76">
        <v>416</v>
      </c>
      <c r="C6" s="76">
        <v>87</v>
      </c>
      <c r="D6" s="81">
        <v>0.20913461538461539</v>
      </c>
      <c r="E6" s="86">
        <v>0.26715652294468323</v>
      </c>
    </row>
    <row r="7" spans="1:5" x14ac:dyDescent="0.25">
      <c r="A7" s="140" t="s">
        <v>18</v>
      </c>
      <c r="B7" s="76">
        <v>462</v>
      </c>
      <c r="C7" s="76">
        <v>102</v>
      </c>
      <c r="D7" s="81">
        <v>0.22077922077922077</v>
      </c>
      <c r="E7" s="86">
        <v>0.27944613227389575</v>
      </c>
    </row>
    <row r="8" spans="1:5" x14ac:dyDescent="0.25">
      <c r="A8" s="79" t="s">
        <v>4</v>
      </c>
      <c r="B8" s="82">
        <v>1270</v>
      </c>
      <c r="C8" s="82">
        <v>271</v>
      </c>
      <c r="D8" s="83">
        <v>0.21338582677165355</v>
      </c>
      <c r="E8" s="87">
        <v>0.26924424972617744</v>
      </c>
    </row>
    <row r="9" spans="1:5" x14ac:dyDescent="0.25">
      <c r="A9" s="139"/>
      <c r="B9" s="75"/>
      <c r="C9" s="9"/>
      <c r="D9" s="75"/>
      <c r="E9" s="75"/>
    </row>
    <row r="10" spans="1:5" x14ac:dyDescent="0.25">
      <c r="A10" s="35" t="s">
        <v>2</v>
      </c>
      <c r="B10" s="36"/>
      <c r="C10" s="36"/>
      <c r="D10" s="36"/>
      <c r="E10" s="75"/>
    </row>
    <row r="11" spans="1:5" x14ac:dyDescent="0.25">
      <c r="A11" s="140" t="s">
        <v>16</v>
      </c>
      <c r="B11" s="76">
        <v>305</v>
      </c>
      <c r="C11" s="76">
        <v>68</v>
      </c>
      <c r="D11" s="81">
        <v>0.22295081967213115</v>
      </c>
      <c r="E11" s="86">
        <v>0.27127042698998416</v>
      </c>
    </row>
    <row r="12" spans="1:5" x14ac:dyDescent="0.25">
      <c r="A12" s="140" t="s">
        <v>17</v>
      </c>
      <c r="B12" s="76">
        <v>341</v>
      </c>
      <c r="C12" s="76">
        <v>70</v>
      </c>
      <c r="D12" s="81">
        <v>0.20527859237536658</v>
      </c>
      <c r="E12" s="86">
        <v>0.27798742138364779</v>
      </c>
    </row>
    <row r="13" spans="1:5" x14ac:dyDescent="0.25">
      <c r="A13" s="140" t="s">
        <v>18</v>
      </c>
      <c r="B13" s="76">
        <v>368</v>
      </c>
      <c r="C13" s="76">
        <v>90</v>
      </c>
      <c r="D13" s="81">
        <v>0.24456521739130435</v>
      </c>
      <c r="E13" s="86">
        <v>0.29391442997608291</v>
      </c>
    </row>
    <row r="14" spans="1:5" x14ac:dyDescent="0.25">
      <c r="A14" s="79" t="s">
        <v>4</v>
      </c>
      <c r="B14" s="82">
        <v>1014</v>
      </c>
      <c r="C14" s="82">
        <v>228</v>
      </c>
      <c r="D14" s="83">
        <v>0.22485207100591717</v>
      </c>
      <c r="E14" s="87">
        <v>0.28181698225242463</v>
      </c>
    </row>
    <row r="15" spans="1:5" x14ac:dyDescent="0.25">
      <c r="A15" s="139"/>
      <c r="B15" s="75"/>
      <c r="C15" s="75"/>
      <c r="D15" s="75"/>
      <c r="E15" s="75"/>
    </row>
    <row r="16" spans="1:5" x14ac:dyDescent="0.25">
      <c r="A16" s="4" t="s">
        <v>1</v>
      </c>
      <c r="B16" s="75"/>
      <c r="C16" s="75"/>
      <c r="D16" s="75"/>
      <c r="E16" s="75"/>
    </row>
    <row r="17" spans="1:5" x14ac:dyDescent="0.25">
      <c r="A17" s="140" t="s">
        <v>16</v>
      </c>
      <c r="B17" s="76">
        <v>37</v>
      </c>
      <c r="C17" s="76">
        <v>5</v>
      </c>
      <c r="D17" s="81">
        <v>0.13513513513513514</v>
      </c>
      <c r="E17" s="86">
        <v>0.18949536560247168</v>
      </c>
    </row>
    <row r="18" spans="1:5" x14ac:dyDescent="0.25">
      <c r="A18" s="140" t="s">
        <v>17</v>
      </c>
      <c r="B18" s="76">
        <v>25</v>
      </c>
      <c r="C18" s="76">
        <v>8</v>
      </c>
      <c r="D18" s="81">
        <v>0.32</v>
      </c>
      <c r="E18" s="86">
        <v>0.23867924528301887</v>
      </c>
    </row>
    <row r="19" spans="1:5" x14ac:dyDescent="0.25">
      <c r="A19" s="140" t="s">
        <v>18</v>
      </c>
      <c r="B19" s="76">
        <v>43</v>
      </c>
      <c r="C19" s="76">
        <v>3</v>
      </c>
      <c r="D19" s="81">
        <v>6.9767441860465115E-2</v>
      </c>
      <c r="E19" s="86">
        <v>0.24166666666666667</v>
      </c>
    </row>
    <row r="20" spans="1:5" x14ac:dyDescent="0.25">
      <c r="A20" s="79" t="s">
        <v>4</v>
      </c>
      <c r="B20" s="82">
        <v>105</v>
      </c>
      <c r="C20" s="82">
        <v>16</v>
      </c>
      <c r="D20" s="83">
        <v>0.15238095238095239</v>
      </c>
      <c r="E20" s="87">
        <v>0.22560429722470904</v>
      </c>
    </row>
    <row r="21" spans="1:5" x14ac:dyDescent="0.25">
      <c r="A21" s="139"/>
      <c r="B21" s="75"/>
      <c r="C21" s="75"/>
      <c r="D21" s="75"/>
      <c r="E21" s="75"/>
    </row>
    <row r="22" spans="1:5" x14ac:dyDescent="0.25">
      <c r="A22" s="4" t="s">
        <v>0</v>
      </c>
      <c r="B22" s="9"/>
      <c r="C22" s="75"/>
      <c r="D22" s="75"/>
      <c r="E22" s="75"/>
    </row>
    <row r="23" spans="1:5" x14ac:dyDescent="0.25">
      <c r="A23" s="140" t="s">
        <v>16</v>
      </c>
      <c r="B23" s="76">
        <v>21</v>
      </c>
      <c r="C23" s="76">
        <v>3</v>
      </c>
      <c r="D23" s="81">
        <v>0.14285714285714285</v>
      </c>
      <c r="E23" s="86">
        <v>0.29990262901655307</v>
      </c>
    </row>
    <row r="24" spans="1:5" x14ac:dyDescent="0.25">
      <c r="A24" s="140" t="s">
        <v>17</v>
      </c>
      <c r="B24" s="76">
        <v>20</v>
      </c>
      <c r="C24" s="76">
        <v>5</v>
      </c>
      <c r="D24" s="81">
        <v>0.25</v>
      </c>
      <c r="E24" s="86">
        <v>0.28294177732379977</v>
      </c>
    </row>
    <row r="25" spans="1:5" x14ac:dyDescent="0.25">
      <c r="A25" s="140" t="s">
        <v>18</v>
      </c>
      <c r="B25" s="76">
        <v>18</v>
      </c>
      <c r="C25" s="76">
        <v>3</v>
      </c>
      <c r="D25" s="81">
        <v>0.16666666666666666</v>
      </c>
      <c r="E25" s="86">
        <v>0.29731993299832493</v>
      </c>
    </row>
    <row r="26" spans="1:5" x14ac:dyDescent="0.25">
      <c r="A26" s="79" t="s">
        <v>4</v>
      </c>
      <c r="B26" s="82">
        <v>59</v>
      </c>
      <c r="C26" s="82">
        <v>11</v>
      </c>
      <c r="D26" s="83">
        <v>0.1864406779661017</v>
      </c>
      <c r="E26" s="87">
        <v>0.29375000000000001</v>
      </c>
    </row>
    <row r="27" spans="1:5" x14ac:dyDescent="0.25">
      <c r="A27" s="139"/>
      <c r="B27" s="75"/>
      <c r="C27" s="75"/>
      <c r="D27" s="75"/>
      <c r="E27" s="75"/>
    </row>
    <row r="28" spans="1:5" x14ac:dyDescent="0.25">
      <c r="A28" s="112" t="s">
        <v>111</v>
      </c>
      <c r="B28" s="5"/>
      <c r="C28" s="5"/>
      <c r="D28" s="5"/>
      <c r="E28" s="75"/>
    </row>
    <row r="29" spans="1:5" x14ac:dyDescent="0.25">
      <c r="A29" s="115" t="s">
        <v>16</v>
      </c>
      <c r="B29" s="116">
        <v>29</v>
      </c>
      <c r="C29" s="116">
        <v>6</v>
      </c>
      <c r="D29" s="124">
        <v>0.20689655172413793</v>
      </c>
      <c r="E29" s="86">
        <v>0.2</v>
      </c>
    </row>
    <row r="30" spans="1:5" x14ac:dyDescent="0.25">
      <c r="A30" s="115" t="s">
        <v>17</v>
      </c>
      <c r="B30" s="116">
        <v>29</v>
      </c>
      <c r="C30" s="116">
        <v>4</v>
      </c>
      <c r="D30" s="124">
        <v>0.13793103448275862</v>
      </c>
      <c r="E30" s="86">
        <v>0.223</v>
      </c>
    </row>
    <row r="31" spans="1:5" x14ac:dyDescent="0.25">
      <c r="A31" s="115" t="s">
        <v>18</v>
      </c>
      <c r="B31" s="116">
        <v>32</v>
      </c>
      <c r="C31" s="116">
        <v>6</v>
      </c>
      <c r="D31" s="124">
        <v>0.1875</v>
      </c>
      <c r="E31" s="86">
        <v>0.22700000000000001</v>
      </c>
    </row>
    <row r="32" spans="1:5" x14ac:dyDescent="0.25">
      <c r="A32" s="136" t="s">
        <v>4</v>
      </c>
      <c r="B32" s="137">
        <v>90</v>
      </c>
      <c r="C32" s="137">
        <v>16</v>
      </c>
      <c r="D32" s="138">
        <f>16/90</f>
        <v>0.17777777777777778</v>
      </c>
      <c r="E32" s="87">
        <v>0.218</v>
      </c>
    </row>
  </sheetData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F14" sqref="F14"/>
    </sheetView>
  </sheetViews>
  <sheetFormatPr defaultRowHeight="15" x14ac:dyDescent="0.25"/>
  <cols>
    <col min="1" max="1" width="22.5703125" customWidth="1"/>
    <col min="2" max="2" width="12.7109375" customWidth="1"/>
    <col min="3" max="3" width="17.5703125" customWidth="1"/>
    <col min="4" max="4" width="20.28515625" customWidth="1"/>
    <col min="5" max="5" width="20.5703125" customWidth="1"/>
  </cols>
  <sheetData>
    <row r="1" spans="1:5" ht="18.75" x14ac:dyDescent="0.3">
      <c r="A1" s="78" t="s">
        <v>83</v>
      </c>
      <c r="B1" s="74"/>
    </row>
    <row r="3" spans="1:5" ht="54.75" customHeight="1" x14ac:dyDescent="0.25">
      <c r="A3" s="26" t="s">
        <v>7</v>
      </c>
      <c r="B3" s="17" t="s">
        <v>8</v>
      </c>
      <c r="C3" s="17" t="s">
        <v>84</v>
      </c>
      <c r="D3" s="17" t="s">
        <v>85</v>
      </c>
      <c r="E3" s="102" t="s">
        <v>86</v>
      </c>
    </row>
    <row r="4" spans="1:5" x14ac:dyDescent="0.25">
      <c r="A4" s="77" t="s">
        <v>16</v>
      </c>
      <c r="B4" s="76">
        <v>219</v>
      </c>
      <c r="C4" s="76">
        <v>18</v>
      </c>
      <c r="D4" s="81">
        <v>8.2191780821917804E-2</v>
      </c>
      <c r="E4" s="86">
        <v>0.1541313559322034</v>
      </c>
    </row>
    <row r="5" spans="1:5" x14ac:dyDescent="0.25">
      <c r="A5" s="77" t="s">
        <v>17</v>
      </c>
      <c r="B5" s="76">
        <v>285</v>
      </c>
      <c r="C5" s="76">
        <v>34</v>
      </c>
      <c r="D5" s="81">
        <v>0.11929824561403508</v>
      </c>
      <c r="E5" s="86">
        <v>0.16842105263157894</v>
      </c>
    </row>
    <row r="6" spans="1:5" x14ac:dyDescent="0.25">
      <c r="A6" s="77" t="s">
        <v>18</v>
      </c>
      <c r="B6" s="76">
        <v>283</v>
      </c>
      <c r="C6" s="76">
        <v>40</v>
      </c>
      <c r="D6" s="81">
        <v>0.14134275618374559</v>
      </c>
      <c r="E6" s="86">
        <v>0.17923466516601014</v>
      </c>
    </row>
    <row r="7" spans="1:5" x14ac:dyDescent="0.25">
      <c r="A7" s="79" t="s">
        <v>67</v>
      </c>
      <c r="B7" s="82">
        <v>787</v>
      </c>
      <c r="C7" s="82">
        <v>92</v>
      </c>
      <c r="D7" s="83">
        <v>0.11689961880559085</v>
      </c>
      <c r="E7" s="87">
        <v>0.16820658611703387</v>
      </c>
    </row>
    <row r="11" spans="1:5" x14ac:dyDescent="0.25">
      <c r="A11" s="120" t="s">
        <v>90</v>
      </c>
      <c r="B11" s="120"/>
      <c r="C11" s="120"/>
      <c r="D11" s="120"/>
    </row>
    <row r="12" spans="1:5" x14ac:dyDescent="0.25">
      <c r="A12" s="120"/>
      <c r="B12" s="120"/>
      <c r="C12" s="120"/>
      <c r="D12" s="120"/>
    </row>
    <row r="13" spans="1:5" x14ac:dyDescent="0.25">
      <c r="A13" s="120"/>
      <c r="B13" s="120"/>
      <c r="C13" s="120"/>
      <c r="D13" s="120"/>
    </row>
    <row r="14" spans="1:5" ht="18" customHeight="1" x14ac:dyDescent="0.25">
      <c r="A14" s="120"/>
      <c r="B14" s="120"/>
      <c r="C14" s="120"/>
      <c r="D14" s="120"/>
    </row>
  </sheetData>
  <mergeCells count="1">
    <mergeCell ref="A11:D14"/>
  </mergeCells>
  <pageMargins left="0.7" right="0.7" top="0.75" bottom="0.7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H15" sqref="H15"/>
    </sheetView>
  </sheetViews>
  <sheetFormatPr defaultRowHeight="15" x14ac:dyDescent="0.25"/>
  <cols>
    <col min="1" max="1" width="18.85546875" customWidth="1"/>
    <col min="2" max="2" width="10.85546875" style="2" customWidth="1"/>
    <col min="3" max="3" width="13.140625" style="2" customWidth="1"/>
    <col min="4" max="4" width="11.85546875" style="2" customWidth="1"/>
    <col min="5" max="5" width="14.7109375" style="2" customWidth="1"/>
    <col min="6" max="6" width="12.7109375" style="2" customWidth="1"/>
    <col min="7" max="7" width="12.28515625" style="2" customWidth="1"/>
    <col min="8" max="8" width="11.5703125" style="2" customWidth="1"/>
    <col min="9" max="9" width="13" style="2" customWidth="1"/>
    <col min="10" max="10" width="9.140625" style="2"/>
  </cols>
  <sheetData>
    <row r="1" spans="1:9" ht="18.75" x14ac:dyDescent="0.3">
      <c r="A1" s="13" t="s">
        <v>49</v>
      </c>
    </row>
    <row r="2" spans="1:9" ht="8.25" customHeight="1" x14ac:dyDescent="0.3">
      <c r="A2" s="13"/>
    </row>
    <row r="3" spans="1:9" ht="15.75" x14ac:dyDescent="0.25">
      <c r="A3" s="6" t="s">
        <v>44</v>
      </c>
      <c r="B3" s="44"/>
    </row>
    <row r="4" spans="1:9" ht="65.25" customHeight="1" x14ac:dyDescent="0.25">
      <c r="B4" s="45" t="s">
        <v>8</v>
      </c>
      <c r="C4" s="45" t="s">
        <v>9</v>
      </c>
      <c r="D4" s="45" t="s">
        <v>10</v>
      </c>
      <c r="E4" s="141" t="s">
        <v>11</v>
      </c>
      <c r="F4" s="45" t="s">
        <v>12</v>
      </c>
      <c r="G4" s="141" t="s">
        <v>13</v>
      </c>
      <c r="H4" s="45" t="s">
        <v>14</v>
      </c>
      <c r="I4" s="141" t="s">
        <v>15</v>
      </c>
    </row>
    <row r="5" spans="1:9" x14ac:dyDescent="0.25">
      <c r="A5" s="37" t="s">
        <v>45</v>
      </c>
      <c r="B5" s="46"/>
      <c r="C5" s="46"/>
      <c r="D5" s="46"/>
      <c r="E5" s="142"/>
      <c r="F5" s="46"/>
      <c r="G5" s="143"/>
      <c r="H5" s="46"/>
      <c r="I5" s="143"/>
    </row>
    <row r="6" spans="1:9" x14ac:dyDescent="0.25">
      <c r="A6" s="38" t="s">
        <v>40</v>
      </c>
      <c r="B6" s="46">
        <v>358</v>
      </c>
      <c r="C6" s="46">
        <v>778</v>
      </c>
      <c r="D6" s="46">
        <v>374</v>
      </c>
      <c r="E6" s="142">
        <v>1.0446927374301676</v>
      </c>
      <c r="F6" s="46">
        <v>269</v>
      </c>
      <c r="G6" s="143">
        <v>0.75139664804469275</v>
      </c>
      <c r="H6" s="46">
        <v>219</v>
      </c>
      <c r="I6" s="143">
        <v>0.61173184357541899</v>
      </c>
    </row>
    <row r="7" spans="1:9" x14ac:dyDescent="0.25">
      <c r="A7" s="38" t="s">
        <v>41</v>
      </c>
      <c r="B7" s="46">
        <v>335</v>
      </c>
      <c r="C7" s="46">
        <v>651</v>
      </c>
      <c r="D7" s="46">
        <v>333</v>
      </c>
      <c r="E7" s="142">
        <v>0.99402985074626871</v>
      </c>
      <c r="F7" s="46">
        <v>240</v>
      </c>
      <c r="G7" s="143">
        <v>0.71641791044776115</v>
      </c>
      <c r="H7" s="46">
        <v>199</v>
      </c>
      <c r="I7" s="143">
        <v>0.59402985074626868</v>
      </c>
    </row>
    <row r="8" spans="1:9" x14ac:dyDescent="0.25">
      <c r="A8" s="38" t="s">
        <v>42</v>
      </c>
      <c r="B8" s="46">
        <v>252</v>
      </c>
      <c r="C8" s="46">
        <v>514</v>
      </c>
      <c r="D8" s="46">
        <v>267</v>
      </c>
      <c r="E8" s="142">
        <v>1.0595238095238095</v>
      </c>
      <c r="F8" s="46">
        <v>186</v>
      </c>
      <c r="G8" s="143">
        <v>0.73809523809523814</v>
      </c>
      <c r="H8" s="46">
        <v>157</v>
      </c>
      <c r="I8" s="143">
        <v>0.62301587301587302</v>
      </c>
    </row>
    <row r="9" spans="1:9" x14ac:dyDescent="0.25">
      <c r="A9" s="38" t="s">
        <v>43</v>
      </c>
      <c r="B9" s="46">
        <v>220</v>
      </c>
      <c r="C9" s="46">
        <v>400</v>
      </c>
      <c r="D9" s="46">
        <v>241</v>
      </c>
      <c r="E9" s="142">
        <v>1.0954545454545455</v>
      </c>
      <c r="F9" s="46">
        <v>149</v>
      </c>
      <c r="G9" s="143">
        <v>0.67727272727272725</v>
      </c>
      <c r="H9" s="46">
        <v>122</v>
      </c>
      <c r="I9" s="143">
        <v>0.55454545454545456</v>
      </c>
    </row>
    <row r="11" spans="1:9" ht="15.75" x14ac:dyDescent="0.25">
      <c r="A11" s="6" t="s">
        <v>46</v>
      </c>
    </row>
    <row r="12" spans="1:9" ht="72" customHeight="1" x14ac:dyDescent="0.25">
      <c r="B12" s="49" t="s">
        <v>8</v>
      </c>
      <c r="C12" s="49" t="s">
        <v>25</v>
      </c>
      <c r="D12" s="144" t="s">
        <v>26</v>
      </c>
      <c r="E12" s="49" t="s">
        <v>48</v>
      </c>
      <c r="F12" s="144" t="s">
        <v>28</v>
      </c>
    </row>
    <row r="13" spans="1:9" x14ac:dyDescent="0.25">
      <c r="A13" s="39" t="s">
        <v>45</v>
      </c>
      <c r="B13" s="50"/>
      <c r="C13" s="50"/>
      <c r="D13" s="145"/>
      <c r="E13" s="50"/>
      <c r="F13" s="145"/>
    </row>
    <row r="14" spans="1:9" x14ac:dyDescent="0.25">
      <c r="A14" s="40" t="s">
        <v>40</v>
      </c>
      <c r="B14" s="46">
        <v>399</v>
      </c>
      <c r="C14" s="46">
        <v>167</v>
      </c>
      <c r="D14" s="143">
        <v>0.41854636591478694</v>
      </c>
      <c r="E14" s="46">
        <v>114</v>
      </c>
      <c r="F14" s="143">
        <v>0.2857142857142857</v>
      </c>
    </row>
    <row r="15" spans="1:9" x14ac:dyDescent="0.25">
      <c r="A15" s="40" t="s">
        <v>41</v>
      </c>
      <c r="B15" s="46">
        <v>378</v>
      </c>
      <c r="C15" s="46">
        <v>152</v>
      </c>
      <c r="D15" s="143">
        <v>0.40211640211640209</v>
      </c>
      <c r="E15" s="46">
        <v>108</v>
      </c>
      <c r="F15" s="143">
        <v>0.2857142857142857</v>
      </c>
    </row>
    <row r="16" spans="1:9" x14ac:dyDescent="0.25">
      <c r="A16" s="40" t="s">
        <v>42</v>
      </c>
      <c r="B16" s="46">
        <v>264</v>
      </c>
      <c r="C16" s="46">
        <v>119</v>
      </c>
      <c r="D16" s="143">
        <v>0.45075757575757575</v>
      </c>
      <c r="E16" s="46">
        <v>87</v>
      </c>
      <c r="F16" s="143">
        <v>0.32954545454545453</v>
      </c>
    </row>
    <row r="17" spans="1:6" x14ac:dyDescent="0.25">
      <c r="A17" s="40" t="s">
        <v>43</v>
      </c>
      <c r="B17" s="46">
        <v>242</v>
      </c>
      <c r="C17" s="46">
        <v>105</v>
      </c>
      <c r="D17" s="143">
        <v>0.43388429752066116</v>
      </c>
      <c r="E17" s="46">
        <v>88</v>
      </c>
      <c r="F17" s="143">
        <v>0.36363636363636365</v>
      </c>
    </row>
    <row r="19" spans="1:6" ht="15.75" x14ac:dyDescent="0.25">
      <c r="A19" s="6" t="s">
        <v>47</v>
      </c>
    </row>
    <row r="20" spans="1:6" ht="45" x14ac:dyDescent="0.25">
      <c r="B20" s="49" t="s">
        <v>8</v>
      </c>
      <c r="C20" s="49" t="s">
        <v>29</v>
      </c>
      <c r="D20" s="144" t="s">
        <v>30</v>
      </c>
    </row>
    <row r="21" spans="1:6" x14ac:dyDescent="0.25">
      <c r="A21" s="39" t="s">
        <v>45</v>
      </c>
      <c r="B21" s="50"/>
      <c r="C21" s="50"/>
      <c r="D21" s="145"/>
    </row>
    <row r="22" spans="1:6" x14ac:dyDescent="0.25">
      <c r="A22" s="40" t="s">
        <v>40</v>
      </c>
      <c r="B22" s="46">
        <v>397</v>
      </c>
      <c r="C22" s="46">
        <v>72</v>
      </c>
      <c r="D22" s="143">
        <v>0.181360201511335</v>
      </c>
    </row>
    <row r="23" spans="1:6" x14ac:dyDescent="0.25">
      <c r="A23" s="40" t="s">
        <v>41</v>
      </c>
      <c r="B23" s="46">
        <v>372</v>
      </c>
      <c r="C23" s="46">
        <v>61</v>
      </c>
      <c r="D23" s="143">
        <v>0.16397849462365591</v>
      </c>
    </row>
    <row r="24" spans="1:6" x14ac:dyDescent="0.25">
      <c r="A24" s="40" t="s">
        <v>42</v>
      </c>
      <c r="B24" s="46">
        <v>279</v>
      </c>
      <c r="C24" s="46">
        <v>63</v>
      </c>
      <c r="D24" s="143">
        <v>0.22580645161290322</v>
      </c>
    </row>
    <row r="25" spans="1:6" x14ac:dyDescent="0.25">
      <c r="A25" s="40" t="s">
        <v>43</v>
      </c>
      <c r="B25" s="46">
        <v>183</v>
      </c>
      <c r="C25" s="46">
        <v>39</v>
      </c>
      <c r="D25" s="143">
        <v>0.21311475409836064</v>
      </c>
    </row>
  </sheetData>
  <pageMargins left="0.7" right="0.7" top="0.75" bottom="0.7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J14" sqref="J14"/>
    </sheetView>
  </sheetViews>
  <sheetFormatPr defaultRowHeight="15" x14ac:dyDescent="0.25"/>
  <cols>
    <col min="1" max="1" width="20.28515625" customWidth="1"/>
    <col min="2" max="2" width="11.85546875" style="2" customWidth="1"/>
    <col min="3" max="3" width="11.42578125" style="2" customWidth="1"/>
    <col min="4" max="4" width="12.140625" style="2" customWidth="1"/>
    <col min="5" max="5" width="15.140625" style="2" customWidth="1"/>
    <col min="6" max="6" width="14.140625" style="2" customWidth="1"/>
    <col min="7" max="7" width="12" style="2" customWidth="1"/>
    <col min="8" max="8" width="12.7109375" style="2" customWidth="1"/>
    <col min="9" max="9" width="11.28515625" style="2" customWidth="1"/>
  </cols>
  <sheetData>
    <row r="1" spans="1:9" ht="18.75" x14ac:dyDescent="0.3">
      <c r="A1" s="41" t="s">
        <v>55</v>
      </c>
      <c r="B1" s="73"/>
      <c r="C1" s="73"/>
      <c r="D1" s="73"/>
      <c r="E1" s="43"/>
      <c r="F1" s="44"/>
    </row>
    <row r="2" spans="1:9" ht="12" customHeight="1" x14ac:dyDescent="0.3">
      <c r="A2" s="13"/>
    </row>
    <row r="3" spans="1:9" ht="15.75" x14ac:dyDescent="0.25">
      <c r="A3" s="6" t="s">
        <v>44</v>
      </c>
      <c r="B3" s="44"/>
    </row>
    <row r="4" spans="1:9" ht="51" customHeight="1" x14ac:dyDescent="0.25">
      <c r="B4" s="45" t="s">
        <v>8</v>
      </c>
      <c r="C4" s="45" t="s">
        <v>9</v>
      </c>
      <c r="D4" s="45" t="s">
        <v>10</v>
      </c>
      <c r="E4" s="141" t="s">
        <v>11</v>
      </c>
      <c r="F4" s="45" t="s">
        <v>12</v>
      </c>
      <c r="G4" s="141" t="s">
        <v>13</v>
      </c>
      <c r="H4" s="45" t="s">
        <v>14</v>
      </c>
      <c r="I4" s="141" t="s">
        <v>15</v>
      </c>
    </row>
    <row r="5" spans="1:9" x14ac:dyDescent="0.25">
      <c r="A5" s="37" t="s">
        <v>54</v>
      </c>
      <c r="B5" s="46"/>
      <c r="C5" s="46"/>
      <c r="D5" s="46"/>
      <c r="E5" s="142"/>
      <c r="F5" s="46"/>
      <c r="G5" s="143"/>
      <c r="H5" s="46"/>
      <c r="I5" s="143"/>
    </row>
    <row r="6" spans="1:9" x14ac:dyDescent="0.25">
      <c r="A6" s="38" t="s">
        <v>50</v>
      </c>
      <c r="B6" s="47">
        <v>197</v>
      </c>
      <c r="C6" s="47">
        <v>489</v>
      </c>
      <c r="D6" s="47">
        <v>229</v>
      </c>
      <c r="E6" s="146">
        <v>1.1624365482233503</v>
      </c>
      <c r="F6" s="47">
        <v>168</v>
      </c>
      <c r="G6" s="148">
        <v>0.85279187817258884</v>
      </c>
      <c r="H6" s="47">
        <v>133</v>
      </c>
      <c r="I6" s="148">
        <v>0.67512690355329952</v>
      </c>
    </row>
    <row r="7" spans="1:9" x14ac:dyDescent="0.25">
      <c r="A7" s="42" t="s">
        <v>53</v>
      </c>
      <c r="B7" s="48">
        <v>496</v>
      </c>
      <c r="C7" s="48">
        <v>940</v>
      </c>
      <c r="D7" s="48">
        <v>478</v>
      </c>
      <c r="E7" s="147">
        <v>0.96370967741935487</v>
      </c>
      <c r="F7" s="48">
        <v>341</v>
      </c>
      <c r="G7" s="149">
        <v>0.6875</v>
      </c>
      <c r="H7" s="48">
        <v>285</v>
      </c>
      <c r="I7" s="149">
        <v>0.57459677419354838</v>
      </c>
    </row>
    <row r="8" spans="1:9" x14ac:dyDescent="0.25">
      <c r="A8" s="38" t="s">
        <v>51</v>
      </c>
      <c r="B8" s="46">
        <v>184</v>
      </c>
      <c r="C8" s="46">
        <v>470</v>
      </c>
      <c r="D8" s="46">
        <v>246</v>
      </c>
      <c r="E8" s="142">
        <v>1.3369565217391304</v>
      </c>
      <c r="F8" s="46">
        <v>147</v>
      </c>
      <c r="G8" s="143">
        <v>0.79891304347826086</v>
      </c>
      <c r="H8" s="46">
        <v>126</v>
      </c>
      <c r="I8" s="143">
        <v>0.68478260869565222</v>
      </c>
    </row>
    <row r="9" spans="1:9" x14ac:dyDescent="0.25">
      <c r="A9" s="38" t="s">
        <v>52</v>
      </c>
      <c r="B9" s="46">
        <v>288</v>
      </c>
      <c r="C9" s="46">
        <v>444</v>
      </c>
      <c r="D9" s="46">
        <v>262</v>
      </c>
      <c r="E9" s="142">
        <v>0.90972222222222221</v>
      </c>
      <c r="F9" s="46">
        <v>188</v>
      </c>
      <c r="G9" s="143">
        <v>0.65277777777777779</v>
      </c>
      <c r="H9" s="46">
        <v>153</v>
      </c>
      <c r="I9" s="143">
        <v>0.53125</v>
      </c>
    </row>
    <row r="10" spans="1:9" ht="13.5" customHeight="1" x14ac:dyDescent="0.25"/>
    <row r="11" spans="1:9" ht="15.75" x14ac:dyDescent="0.25">
      <c r="A11" s="6" t="s">
        <v>46</v>
      </c>
    </row>
    <row r="12" spans="1:9" ht="62.25" customHeight="1" x14ac:dyDescent="0.25">
      <c r="B12" s="49" t="s">
        <v>8</v>
      </c>
      <c r="C12" s="49" t="s">
        <v>25</v>
      </c>
      <c r="D12" s="144" t="s">
        <v>26</v>
      </c>
      <c r="E12" s="49" t="s">
        <v>48</v>
      </c>
      <c r="F12" s="144" t="s">
        <v>28</v>
      </c>
    </row>
    <row r="13" spans="1:9" x14ac:dyDescent="0.25">
      <c r="A13" s="37" t="s">
        <v>54</v>
      </c>
      <c r="B13" s="50"/>
      <c r="C13" s="50"/>
      <c r="D13" s="145"/>
      <c r="E13" s="50"/>
      <c r="F13" s="145"/>
    </row>
    <row r="14" spans="1:9" x14ac:dyDescent="0.25">
      <c r="A14" s="38" t="s">
        <v>50</v>
      </c>
      <c r="B14" s="46">
        <v>214</v>
      </c>
      <c r="C14" s="46">
        <v>92</v>
      </c>
      <c r="D14" s="143">
        <v>0.42990654205607476</v>
      </c>
      <c r="E14" s="46">
        <v>73</v>
      </c>
      <c r="F14" s="143">
        <v>0.34112149532710279</v>
      </c>
    </row>
    <row r="15" spans="1:9" x14ac:dyDescent="0.25">
      <c r="A15" s="38" t="s">
        <v>53</v>
      </c>
      <c r="B15" s="46">
        <v>563</v>
      </c>
      <c r="C15" s="46">
        <v>227</v>
      </c>
      <c r="D15" s="143">
        <v>0.40319715808170514</v>
      </c>
      <c r="E15" s="46">
        <v>149</v>
      </c>
      <c r="F15" s="143">
        <v>0.26465364120781526</v>
      </c>
    </row>
    <row r="16" spans="1:9" x14ac:dyDescent="0.25">
      <c r="A16" s="38" t="s">
        <v>51</v>
      </c>
      <c r="B16" s="46">
        <v>154</v>
      </c>
      <c r="C16" s="46">
        <v>84</v>
      </c>
      <c r="D16" s="143">
        <v>0.54545454545454541</v>
      </c>
      <c r="E16" s="46">
        <v>65</v>
      </c>
      <c r="F16" s="143">
        <v>0.42207792207792205</v>
      </c>
    </row>
    <row r="17" spans="1:6" x14ac:dyDescent="0.25">
      <c r="A17" s="38" t="s">
        <v>52</v>
      </c>
      <c r="B17" s="46">
        <v>352</v>
      </c>
      <c r="C17" s="46">
        <v>140</v>
      </c>
      <c r="D17" s="143">
        <v>0.39772727272727271</v>
      </c>
      <c r="E17" s="46">
        <v>110</v>
      </c>
      <c r="F17" s="143">
        <v>0.3125</v>
      </c>
    </row>
    <row r="18" spans="1:6" ht="12" customHeight="1" x14ac:dyDescent="0.25"/>
    <row r="19" spans="1:6" ht="15.75" x14ac:dyDescent="0.25">
      <c r="A19" s="6" t="s">
        <v>47</v>
      </c>
    </row>
    <row r="20" spans="1:6" ht="63.75" customHeight="1" x14ac:dyDescent="0.25">
      <c r="B20" s="49" t="s">
        <v>8</v>
      </c>
      <c r="C20" s="49" t="s">
        <v>29</v>
      </c>
      <c r="D20" s="144" t="s">
        <v>30</v>
      </c>
    </row>
    <row r="21" spans="1:6" ht="15" customHeight="1" x14ac:dyDescent="0.25">
      <c r="A21" s="37" t="s">
        <v>54</v>
      </c>
      <c r="B21" s="50"/>
      <c r="C21" s="50"/>
      <c r="D21" s="145"/>
    </row>
    <row r="22" spans="1:6" ht="15" customHeight="1" x14ac:dyDescent="0.25">
      <c r="A22" s="38" t="s">
        <v>50</v>
      </c>
      <c r="B22" s="46">
        <v>121</v>
      </c>
      <c r="C22" s="46">
        <v>26</v>
      </c>
      <c r="D22" s="143">
        <v>0.21487603305785125</v>
      </c>
    </row>
    <row r="23" spans="1:6" ht="15" customHeight="1" x14ac:dyDescent="0.25">
      <c r="A23" s="38" t="s">
        <v>53</v>
      </c>
      <c r="B23" s="46">
        <v>648</v>
      </c>
      <c r="C23" s="46">
        <v>107</v>
      </c>
      <c r="D23" s="143">
        <v>0.16512345679012347</v>
      </c>
    </row>
    <row r="24" spans="1:6" ht="15" customHeight="1" x14ac:dyDescent="0.25">
      <c r="A24" s="38" t="s">
        <v>51</v>
      </c>
      <c r="B24" s="46">
        <v>127</v>
      </c>
      <c r="C24" s="46">
        <v>20</v>
      </c>
      <c r="D24" s="143">
        <v>0.15748031496062992</v>
      </c>
    </row>
    <row r="25" spans="1:6" x14ac:dyDescent="0.25">
      <c r="A25" s="38" t="s">
        <v>52</v>
      </c>
      <c r="B25" s="46">
        <v>335</v>
      </c>
      <c r="C25" s="46">
        <v>82</v>
      </c>
      <c r="D25" s="143">
        <v>0.24477611940298508</v>
      </c>
    </row>
  </sheetData>
  <pageMargins left="0.7" right="0.7" top="0.75" bottom="0.75" header="0.3" footer="0.3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9" sqref="A9"/>
    </sheetView>
  </sheetViews>
  <sheetFormatPr defaultRowHeight="15" x14ac:dyDescent="0.25"/>
  <cols>
    <col min="1" max="1" width="112.140625" style="107" customWidth="1"/>
  </cols>
  <sheetData>
    <row r="1" spans="1:1" s="74" customFormat="1" ht="15.75" x14ac:dyDescent="0.25">
      <c r="A1" s="109" t="s">
        <v>109</v>
      </c>
    </row>
    <row r="2" spans="1:1" s="74" customFormat="1" ht="15.75" x14ac:dyDescent="0.25">
      <c r="A2" s="109" t="s">
        <v>110</v>
      </c>
    </row>
    <row r="3" spans="1:1" ht="9" customHeight="1" x14ac:dyDescent="0.25"/>
    <row r="4" spans="1:1" ht="51.75" customHeight="1" x14ac:dyDescent="0.25">
      <c r="A4" s="108" t="s">
        <v>91</v>
      </c>
    </row>
    <row r="5" spans="1:1" ht="21.75" customHeight="1" x14ac:dyDescent="0.25">
      <c r="A5" s="108" t="s">
        <v>92</v>
      </c>
    </row>
    <row r="6" spans="1:1" ht="21" customHeight="1" x14ac:dyDescent="0.25">
      <c r="A6" s="108" t="s">
        <v>93</v>
      </c>
    </row>
    <row r="7" spans="1:1" x14ac:dyDescent="0.25">
      <c r="A7" s="108" t="s">
        <v>94</v>
      </c>
    </row>
    <row r="8" spans="1:1" ht="26.25" customHeight="1" x14ac:dyDescent="0.25">
      <c r="A8" s="108" t="s">
        <v>95</v>
      </c>
    </row>
    <row r="9" spans="1:1" ht="42" customHeight="1" x14ac:dyDescent="0.25">
      <c r="A9" s="108" t="s">
        <v>96</v>
      </c>
    </row>
    <row r="10" spans="1:1" ht="47.25" x14ac:dyDescent="0.25">
      <c r="A10" s="108" t="s">
        <v>97</v>
      </c>
    </row>
    <row r="11" spans="1:1" ht="24.75" customHeight="1" x14ac:dyDescent="0.25">
      <c r="A11" s="108" t="s">
        <v>98</v>
      </c>
    </row>
    <row r="12" spans="1:1" ht="23.25" customHeight="1" x14ac:dyDescent="0.25">
      <c r="A12" s="108" t="s">
        <v>99</v>
      </c>
    </row>
    <row r="13" spans="1:1" ht="17.25" x14ac:dyDescent="0.25">
      <c r="A13" s="108" t="s">
        <v>100</v>
      </c>
    </row>
    <row r="14" spans="1:1" ht="25.5" customHeight="1" x14ac:dyDescent="0.25">
      <c r="A14" s="108" t="s">
        <v>101</v>
      </c>
    </row>
    <row r="15" spans="1:1" ht="36.75" customHeight="1" x14ac:dyDescent="0.25">
      <c r="A15" s="108" t="s">
        <v>102</v>
      </c>
    </row>
    <row r="16" spans="1:1" ht="75" customHeight="1" x14ac:dyDescent="0.25">
      <c r="A16" s="108" t="s">
        <v>103</v>
      </c>
    </row>
    <row r="17" spans="1:1" ht="38.25" customHeight="1" x14ac:dyDescent="0.25">
      <c r="A17" s="108" t="s">
        <v>104</v>
      </c>
    </row>
    <row r="18" spans="1:1" ht="40.5" customHeight="1" x14ac:dyDescent="0.25">
      <c r="A18" s="108" t="s">
        <v>105</v>
      </c>
    </row>
    <row r="19" spans="1:1" ht="72.75" customHeight="1" x14ac:dyDescent="0.25">
      <c r="A19" s="108" t="s">
        <v>106</v>
      </c>
    </row>
    <row r="20" spans="1:1" ht="30" customHeight="1" x14ac:dyDescent="0.25">
      <c r="A20" s="108" t="s">
        <v>107</v>
      </c>
    </row>
    <row r="21" spans="1:1" ht="41.25" customHeight="1" x14ac:dyDescent="0.25">
      <c r="A21" s="108" t="s">
        <v>108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opLeftCell="A19" zoomScale="90" zoomScaleNormal="90" workbookViewId="0">
      <selection activeCell="N34" sqref="N34"/>
    </sheetView>
  </sheetViews>
  <sheetFormatPr defaultRowHeight="15" x14ac:dyDescent="0.25"/>
  <cols>
    <col min="1" max="1" width="11.42578125" customWidth="1"/>
    <col min="2" max="2" width="12.140625" style="2" customWidth="1"/>
    <col min="3" max="3" width="10.28515625" style="2" customWidth="1"/>
    <col min="4" max="4" width="13" style="2" customWidth="1"/>
    <col min="5" max="5" width="13.85546875" style="2" customWidth="1"/>
    <col min="6" max="6" width="14.140625" style="2" customWidth="1"/>
    <col min="7" max="7" width="13.5703125" style="2" customWidth="1"/>
    <col min="8" max="8" width="12.42578125" style="2" customWidth="1"/>
    <col min="9" max="9" width="13.7109375" style="2" customWidth="1"/>
  </cols>
  <sheetData>
    <row r="1" spans="1:9" ht="18.75" x14ac:dyDescent="0.3">
      <c r="A1" s="13" t="s">
        <v>57</v>
      </c>
      <c r="B1" s="25"/>
      <c r="C1" s="25"/>
      <c r="D1" s="25"/>
    </row>
    <row r="2" spans="1:9" ht="48" customHeight="1" x14ac:dyDescent="0.25">
      <c r="A2" s="11" t="s">
        <v>7</v>
      </c>
      <c r="B2" s="17" t="s">
        <v>8</v>
      </c>
      <c r="C2" s="17" t="s">
        <v>9</v>
      </c>
      <c r="D2" s="17" t="s">
        <v>10</v>
      </c>
      <c r="E2" s="17" t="s">
        <v>11</v>
      </c>
      <c r="F2" s="17" t="s">
        <v>12</v>
      </c>
      <c r="G2" s="17" t="s">
        <v>13</v>
      </c>
      <c r="H2" s="17" t="s">
        <v>14</v>
      </c>
      <c r="I2" s="17" t="s">
        <v>15</v>
      </c>
    </row>
    <row r="3" spans="1:9" ht="20.25" customHeight="1" x14ac:dyDescent="0.25">
      <c r="A3" s="89" t="s">
        <v>23</v>
      </c>
      <c r="B3" s="90"/>
      <c r="C3" s="60"/>
      <c r="D3" s="60"/>
      <c r="E3" s="60"/>
      <c r="F3" s="60"/>
      <c r="G3" s="60"/>
      <c r="H3" s="60"/>
      <c r="I3" s="60"/>
    </row>
    <row r="4" spans="1:9" x14ac:dyDescent="0.25">
      <c r="A4" s="93" t="s">
        <v>16</v>
      </c>
      <c r="B4" s="94">
        <v>767</v>
      </c>
      <c r="C4" s="94">
        <v>1369</v>
      </c>
      <c r="D4" s="94">
        <v>674</v>
      </c>
      <c r="E4" s="71">
        <v>0.87874837027379404</v>
      </c>
      <c r="F4" s="94">
        <v>505</v>
      </c>
      <c r="G4" s="95">
        <v>0.65840938722294651</v>
      </c>
      <c r="H4" s="94">
        <v>444</v>
      </c>
      <c r="I4" s="95">
        <v>0.57887874837027375</v>
      </c>
    </row>
    <row r="5" spans="1:9" x14ac:dyDescent="0.25">
      <c r="A5" s="93" t="s">
        <v>17</v>
      </c>
      <c r="B5" s="94">
        <v>755</v>
      </c>
      <c r="C5" s="94">
        <v>1324</v>
      </c>
      <c r="D5" s="94">
        <v>710</v>
      </c>
      <c r="E5" s="71">
        <v>0.94039735099337751</v>
      </c>
      <c r="F5" s="94">
        <v>523</v>
      </c>
      <c r="G5" s="95">
        <v>0.69271523178807948</v>
      </c>
      <c r="H5" s="94">
        <v>425</v>
      </c>
      <c r="I5" s="95">
        <v>0.5629139072847682</v>
      </c>
    </row>
    <row r="6" spans="1:9" x14ac:dyDescent="0.25">
      <c r="A6" s="93" t="s">
        <v>18</v>
      </c>
      <c r="B6" s="94">
        <v>769</v>
      </c>
      <c r="C6" s="94">
        <v>1426</v>
      </c>
      <c r="D6" s="94">
        <v>743</v>
      </c>
      <c r="E6" s="71">
        <v>0.96618985695708715</v>
      </c>
      <c r="F6" s="94">
        <v>554</v>
      </c>
      <c r="G6" s="95">
        <v>0.72041612483745121</v>
      </c>
      <c r="H6" s="94">
        <v>477</v>
      </c>
      <c r="I6" s="95">
        <v>0.62028608582574774</v>
      </c>
    </row>
    <row r="7" spans="1:9" x14ac:dyDescent="0.25">
      <c r="A7" s="93" t="s">
        <v>19</v>
      </c>
      <c r="B7" s="94">
        <v>839</v>
      </c>
      <c r="C7" s="94">
        <v>1591</v>
      </c>
      <c r="D7" s="94">
        <v>867</v>
      </c>
      <c r="E7" s="71">
        <v>1.033373063170441</v>
      </c>
      <c r="F7" s="94">
        <v>603</v>
      </c>
      <c r="G7" s="95">
        <v>0.71871275327771156</v>
      </c>
      <c r="H7" s="94">
        <v>541</v>
      </c>
      <c r="I7" s="95">
        <v>0.6448152562574494</v>
      </c>
    </row>
    <row r="8" spans="1:9" x14ac:dyDescent="0.25">
      <c r="A8" s="93" t="s">
        <v>20</v>
      </c>
      <c r="B8" s="94">
        <v>777</v>
      </c>
      <c r="C8" s="94">
        <v>1495</v>
      </c>
      <c r="D8" s="94">
        <v>758</v>
      </c>
      <c r="E8" s="71">
        <v>0.97554697554697556</v>
      </c>
      <c r="F8" s="94">
        <v>556</v>
      </c>
      <c r="G8" s="95">
        <v>0.71557271557271562</v>
      </c>
      <c r="H8" s="94">
        <v>481</v>
      </c>
      <c r="I8" s="95">
        <v>0.61904761904761907</v>
      </c>
    </row>
    <row r="9" spans="1:9" x14ac:dyDescent="0.25">
      <c r="A9" s="93" t="s">
        <v>21</v>
      </c>
      <c r="B9" s="94">
        <v>693</v>
      </c>
      <c r="C9" s="94">
        <v>1429</v>
      </c>
      <c r="D9" s="94">
        <v>707</v>
      </c>
      <c r="E9" s="71">
        <v>1.0202020202020201</v>
      </c>
      <c r="F9" s="94">
        <v>509</v>
      </c>
      <c r="G9" s="95">
        <v>0.73448773448773452</v>
      </c>
      <c r="H9" s="94">
        <v>418</v>
      </c>
      <c r="I9" s="95">
        <v>0.60317460317460314</v>
      </c>
    </row>
    <row r="10" spans="1:9" ht="9" customHeight="1" x14ac:dyDescent="0.25"/>
    <row r="11" spans="1:9" x14ac:dyDescent="0.25">
      <c r="A11" s="4" t="s">
        <v>2</v>
      </c>
    </row>
    <row r="12" spans="1:9" x14ac:dyDescent="0.25">
      <c r="A12" s="7" t="s">
        <v>16</v>
      </c>
      <c r="B12" s="3">
        <v>595</v>
      </c>
      <c r="C12" s="3">
        <v>1066</v>
      </c>
      <c r="D12" s="3">
        <v>562</v>
      </c>
      <c r="E12" s="18">
        <v>0.9445378151260504</v>
      </c>
      <c r="F12" s="3">
        <v>402</v>
      </c>
      <c r="G12" s="19">
        <v>0.67563025210084038</v>
      </c>
      <c r="H12" s="3">
        <v>348</v>
      </c>
      <c r="I12" s="19">
        <v>0.58487394957983196</v>
      </c>
    </row>
    <row r="13" spans="1:9" x14ac:dyDescent="0.25">
      <c r="A13" s="7" t="s">
        <v>17</v>
      </c>
      <c r="B13" s="3">
        <v>585</v>
      </c>
      <c r="C13" s="3">
        <v>1026</v>
      </c>
      <c r="D13" s="3">
        <v>562</v>
      </c>
      <c r="E13" s="18">
        <v>0.96068376068376071</v>
      </c>
      <c r="F13" s="3">
        <v>417</v>
      </c>
      <c r="G13" s="19">
        <v>0.71282051282051284</v>
      </c>
      <c r="H13" s="3">
        <v>329</v>
      </c>
      <c r="I13" s="19">
        <v>0.56239316239316239</v>
      </c>
    </row>
    <row r="14" spans="1:9" x14ac:dyDescent="0.25">
      <c r="A14" s="7" t="s">
        <v>18</v>
      </c>
      <c r="B14" s="3">
        <v>586</v>
      </c>
      <c r="C14" s="3">
        <v>1091</v>
      </c>
      <c r="D14" s="3">
        <v>580</v>
      </c>
      <c r="E14" s="18">
        <v>0.98976109215017061</v>
      </c>
      <c r="F14" s="3">
        <v>427</v>
      </c>
      <c r="G14" s="19">
        <v>0.72866894197952214</v>
      </c>
      <c r="H14" s="3">
        <v>367</v>
      </c>
      <c r="I14" s="19">
        <v>0.62627986348122866</v>
      </c>
    </row>
    <row r="15" spans="1:9" x14ac:dyDescent="0.25">
      <c r="A15" s="7" t="s">
        <v>19</v>
      </c>
      <c r="B15" s="3">
        <v>655</v>
      </c>
      <c r="C15" s="3">
        <v>1227</v>
      </c>
      <c r="D15" s="3">
        <v>684</v>
      </c>
      <c r="E15" s="18">
        <v>1.0442748091603054</v>
      </c>
      <c r="F15" s="3">
        <v>467</v>
      </c>
      <c r="G15" s="19">
        <v>0.71297709923664121</v>
      </c>
      <c r="H15" s="3">
        <v>422</v>
      </c>
      <c r="I15" s="19">
        <v>0.64427480916030533</v>
      </c>
    </row>
    <row r="16" spans="1:9" x14ac:dyDescent="0.25">
      <c r="A16" s="7" t="s">
        <v>20</v>
      </c>
      <c r="B16" s="3">
        <v>584</v>
      </c>
      <c r="C16" s="3">
        <v>1147</v>
      </c>
      <c r="D16" s="3">
        <v>599</v>
      </c>
      <c r="E16" s="18">
        <v>1.0256849315068493</v>
      </c>
      <c r="F16" s="3">
        <v>429</v>
      </c>
      <c r="G16" s="19">
        <v>0.7345890410958904</v>
      </c>
      <c r="H16" s="3">
        <v>370</v>
      </c>
      <c r="I16" s="19">
        <v>0.63356164383561642</v>
      </c>
    </row>
    <row r="17" spans="1:9" x14ac:dyDescent="0.25">
      <c r="A17" s="7" t="s">
        <v>21</v>
      </c>
      <c r="B17" s="3">
        <v>499</v>
      </c>
      <c r="C17" s="3">
        <v>1001</v>
      </c>
      <c r="D17" s="3">
        <v>506</v>
      </c>
      <c r="E17" s="18">
        <v>1.0140280561122244</v>
      </c>
      <c r="F17" s="3">
        <v>366</v>
      </c>
      <c r="G17" s="19">
        <v>0.73346693386773543</v>
      </c>
      <c r="H17" s="3">
        <v>289</v>
      </c>
      <c r="I17" s="19">
        <v>0.57915831663326656</v>
      </c>
    </row>
    <row r="18" spans="1:9" ht="8.25" customHeight="1" x14ac:dyDescent="0.25"/>
    <row r="19" spans="1:9" x14ac:dyDescent="0.25">
      <c r="A19" s="91" t="s">
        <v>1</v>
      </c>
      <c r="B19" s="92"/>
      <c r="C19" s="92"/>
      <c r="D19" s="92"/>
      <c r="E19" s="92"/>
      <c r="F19" s="92"/>
      <c r="G19" s="92"/>
      <c r="H19" s="92"/>
      <c r="I19" s="92"/>
    </row>
    <row r="20" spans="1:9" x14ac:dyDescent="0.25">
      <c r="A20" s="93" t="s">
        <v>16</v>
      </c>
      <c r="B20" s="94">
        <v>66</v>
      </c>
      <c r="C20" s="94">
        <v>139</v>
      </c>
      <c r="D20" s="94">
        <v>44</v>
      </c>
      <c r="E20" s="71">
        <v>0.66666666666666663</v>
      </c>
      <c r="F20" s="94">
        <v>43</v>
      </c>
      <c r="G20" s="95">
        <v>0.65151515151515149</v>
      </c>
      <c r="H20" s="94">
        <v>43</v>
      </c>
      <c r="I20" s="95">
        <v>0.65151515151515149</v>
      </c>
    </row>
    <row r="21" spans="1:9" x14ac:dyDescent="0.25">
      <c r="A21" s="93" t="s">
        <v>17</v>
      </c>
      <c r="B21" s="94">
        <v>55</v>
      </c>
      <c r="C21" s="94">
        <v>98</v>
      </c>
      <c r="D21" s="94">
        <v>47</v>
      </c>
      <c r="E21" s="71">
        <v>0.8545454545454545</v>
      </c>
      <c r="F21" s="94">
        <v>38</v>
      </c>
      <c r="G21" s="95">
        <v>0.69090909090909092</v>
      </c>
      <c r="H21" s="94">
        <v>32</v>
      </c>
      <c r="I21" s="95">
        <v>0.58181818181818179</v>
      </c>
    </row>
    <row r="22" spans="1:9" x14ac:dyDescent="0.25">
      <c r="A22" s="93" t="s">
        <v>18</v>
      </c>
      <c r="B22" s="94">
        <v>77</v>
      </c>
      <c r="C22" s="94">
        <v>133</v>
      </c>
      <c r="D22" s="94">
        <v>59</v>
      </c>
      <c r="E22" s="71">
        <v>0.76623376623376627</v>
      </c>
      <c r="F22" s="94">
        <v>49</v>
      </c>
      <c r="G22" s="95">
        <v>0.63636363636363635</v>
      </c>
      <c r="H22" s="94">
        <v>46</v>
      </c>
      <c r="I22" s="95">
        <v>0.59740259740259738</v>
      </c>
    </row>
    <row r="23" spans="1:9" x14ac:dyDescent="0.25">
      <c r="A23" s="93" t="s">
        <v>19</v>
      </c>
      <c r="B23" s="94">
        <v>69</v>
      </c>
      <c r="C23" s="94">
        <v>136</v>
      </c>
      <c r="D23" s="94">
        <v>64</v>
      </c>
      <c r="E23" s="71">
        <v>0.92753623188405798</v>
      </c>
      <c r="F23" s="94">
        <v>51</v>
      </c>
      <c r="G23" s="95">
        <v>0.73913043478260865</v>
      </c>
      <c r="H23" s="94">
        <v>46</v>
      </c>
      <c r="I23" s="95">
        <v>0.66666666666666663</v>
      </c>
    </row>
    <row r="24" spans="1:9" x14ac:dyDescent="0.25">
      <c r="A24" s="93" t="s">
        <v>20</v>
      </c>
      <c r="B24" s="94">
        <v>69</v>
      </c>
      <c r="C24" s="94">
        <v>134</v>
      </c>
      <c r="D24" s="94">
        <v>56</v>
      </c>
      <c r="E24" s="71">
        <v>0.81159420289855078</v>
      </c>
      <c r="F24" s="94">
        <v>44</v>
      </c>
      <c r="G24" s="95">
        <v>0.6376811594202898</v>
      </c>
      <c r="H24" s="94">
        <v>38</v>
      </c>
      <c r="I24" s="95">
        <v>0.55072463768115942</v>
      </c>
    </row>
    <row r="25" spans="1:9" x14ac:dyDescent="0.25">
      <c r="A25" s="93" t="s">
        <v>21</v>
      </c>
      <c r="B25" s="94">
        <v>76</v>
      </c>
      <c r="C25" s="94">
        <v>197</v>
      </c>
      <c r="D25" s="94">
        <v>88</v>
      </c>
      <c r="E25" s="71">
        <v>1.1578947368421053</v>
      </c>
      <c r="F25" s="94">
        <v>58</v>
      </c>
      <c r="G25" s="95">
        <v>0.76315789473684215</v>
      </c>
      <c r="H25" s="94">
        <v>57</v>
      </c>
      <c r="I25" s="95">
        <v>0.75</v>
      </c>
    </row>
    <row r="26" spans="1:9" ht="8.25" customHeight="1" x14ac:dyDescent="0.25"/>
    <row r="27" spans="1:9" x14ac:dyDescent="0.25">
      <c r="A27" s="4" t="s">
        <v>0</v>
      </c>
    </row>
    <row r="28" spans="1:9" x14ac:dyDescent="0.25">
      <c r="A28" s="7" t="s">
        <v>16</v>
      </c>
      <c r="B28" s="3">
        <v>45</v>
      </c>
      <c r="C28" s="3">
        <v>76</v>
      </c>
      <c r="D28" s="3">
        <v>32</v>
      </c>
      <c r="E28" s="18">
        <v>0.71111111111111114</v>
      </c>
      <c r="F28" s="3">
        <v>28</v>
      </c>
      <c r="G28" s="19">
        <v>0.62222222222222223</v>
      </c>
      <c r="H28" s="3">
        <v>20</v>
      </c>
      <c r="I28" s="19">
        <v>0.44444444444444442</v>
      </c>
    </row>
    <row r="29" spans="1:9" x14ac:dyDescent="0.25">
      <c r="A29" s="7" t="s">
        <v>17</v>
      </c>
      <c r="B29" s="3">
        <v>43</v>
      </c>
      <c r="C29" s="3">
        <v>88</v>
      </c>
      <c r="D29" s="3">
        <v>43</v>
      </c>
      <c r="E29" s="18">
        <v>1</v>
      </c>
      <c r="F29" s="3">
        <v>27</v>
      </c>
      <c r="G29" s="19">
        <v>0.62790697674418605</v>
      </c>
      <c r="H29" s="3">
        <v>24</v>
      </c>
      <c r="I29" s="19">
        <v>0.55813953488372092</v>
      </c>
    </row>
    <row r="30" spans="1:9" x14ac:dyDescent="0.25">
      <c r="A30" s="7" t="s">
        <v>18</v>
      </c>
      <c r="B30" s="3">
        <v>41</v>
      </c>
      <c r="C30" s="3">
        <v>85</v>
      </c>
      <c r="D30" s="3">
        <v>43</v>
      </c>
      <c r="E30" s="18">
        <v>1.0487804878048781</v>
      </c>
      <c r="F30" s="3">
        <v>31</v>
      </c>
      <c r="G30" s="19">
        <v>0.75609756097560976</v>
      </c>
      <c r="H30" s="3">
        <v>27</v>
      </c>
      <c r="I30" s="19">
        <v>0.65853658536585369</v>
      </c>
    </row>
    <row r="31" spans="1:9" x14ac:dyDescent="0.25">
      <c r="A31" s="7" t="s">
        <v>19</v>
      </c>
      <c r="B31" s="3">
        <v>48</v>
      </c>
      <c r="C31" s="3">
        <v>111</v>
      </c>
      <c r="D31" s="3">
        <v>63</v>
      </c>
      <c r="E31" s="18">
        <v>1.3125</v>
      </c>
      <c r="F31" s="3">
        <v>39</v>
      </c>
      <c r="G31" s="19">
        <v>0.8125</v>
      </c>
      <c r="H31" s="3">
        <v>34</v>
      </c>
      <c r="I31" s="19">
        <v>0.70833333333333337</v>
      </c>
    </row>
    <row r="32" spans="1:9" x14ac:dyDescent="0.25">
      <c r="A32" s="7" t="s">
        <v>20</v>
      </c>
      <c r="B32" s="3">
        <v>28</v>
      </c>
      <c r="C32" s="3">
        <v>43</v>
      </c>
      <c r="D32" s="3">
        <v>21</v>
      </c>
      <c r="E32" s="18">
        <v>0.75</v>
      </c>
      <c r="F32" s="3">
        <v>16</v>
      </c>
      <c r="G32" s="19">
        <v>0.5714285714285714</v>
      </c>
      <c r="H32" s="3">
        <v>12</v>
      </c>
      <c r="I32" s="19">
        <v>0.42857142857142855</v>
      </c>
    </row>
    <row r="33" spans="1:9" x14ac:dyDescent="0.25">
      <c r="A33" s="7" t="s">
        <v>21</v>
      </c>
      <c r="B33" s="3">
        <v>46</v>
      </c>
      <c r="C33" s="3">
        <v>107</v>
      </c>
      <c r="D33" s="3">
        <v>60</v>
      </c>
      <c r="E33" s="18">
        <v>1.3043478260869565</v>
      </c>
      <c r="F33" s="3">
        <v>38</v>
      </c>
      <c r="G33" s="19">
        <v>0.82608695652173914</v>
      </c>
      <c r="H33" s="3">
        <v>32</v>
      </c>
      <c r="I33" s="19">
        <v>0.69565217391304346</v>
      </c>
    </row>
    <row r="34" spans="1:9" ht="60" x14ac:dyDescent="0.25">
      <c r="A34" s="11" t="s">
        <v>7</v>
      </c>
      <c r="B34" s="17" t="s">
        <v>8</v>
      </c>
      <c r="C34" s="17" t="s">
        <v>9</v>
      </c>
      <c r="D34" s="17" t="s">
        <v>10</v>
      </c>
      <c r="E34" s="17" t="s">
        <v>11</v>
      </c>
      <c r="F34" s="17" t="s">
        <v>12</v>
      </c>
      <c r="G34" s="17" t="s">
        <v>13</v>
      </c>
      <c r="H34" s="17" t="s">
        <v>14</v>
      </c>
      <c r="I34" s="17" t="s">
        <v>15</v>
      </c>
    </row>
    <row r="35" spans="1:9" x14ac:dyDescent="0.25">
      <c r="A35" s="91" t="s">
        <v>111</v>
      </c>
      <c r="B35" s="90"/>
      <c r="C35" s="92"/>
      <c r="D35" s="92"/>
      <c r="E35" s="92"/>
      <c r="F35" s="92"/>
      <c r="G35" s="92"/>
      <c r="H35" s="92"/>
      <c r="I35" s="92"/>
    </row>
    <row r="36" spans="1:9" x14ac:dyDescent="0.25">
      <c r="A36" s="61">
        <v>2006</v>
      </c>
      <c r="B36" s="94">
        <v>59</v>
      </c>
      <c r="C36" s="94">
        <v>88</v>
      </c>
      <c r="D36" s="94">
        <v>36</v>
      </c>
      <c r="E36" s="121">
        <f>36/59</f>
        <v>0.61016949152542377</v>
      </c>
      <c r="F36" s="94">
        <v>32</v>
      </c>
      <c r="G36" s="95">
        <f>32/59</f>
        <v>0.5423728813559322</v>
      </c>
      <c r="H36" s="94">
        <v>33</v>
      </c>
      <c r="I36" s="122">
        <f>33/59</f>
        <v>0.55932203389830504</v>
      </c>
    </row>
    <row r="37" spans="1:9" x14ac:dyDescent="0.25">
      <c r="A37" s="93">
        <v>2007</v>
      </c>
      <c r="B37" s="94">
        <v>70</v>
      </c>
      <c r="C37" s="94">
        <v>112</v>
      </c>
      <c r="D37" s="94">
        <v>58</v>
      </c>
      <c r="E37" s="121">
        <f>58/70</f>
        <v>0.82857142857142863</v>
      </c>
      <c r="F37" s="94">
        <v>41</v>
      </c>
      <c r="G37" s="122">
        <f>41/70</f>
        <v>0.58571428571428574</v>
      </c>
      <c r="H37" s="94">
        <v>40</v>
      </c>
      <c r="I37" s="122">
        <f>40/70</f>
        <v>0.5714285714285714</v>
      </c>
    </row>
    <row r="38" spans="1:9" x14ac:dyDescent="0.25">
      <c r="A38" s="93">
        <v>2008</v>
      </c>
      <c r="B38" s="94">
        <v>61</v>
      </c>
      <c r="C38" s="94">
        <v>117</v>
      </c>
      <c r="D38" s="94">
        <v>61</v>
      </c>
      <c r="E38" s="121">
        <f>61/61</f>
        <v>1</v>
      </c>
      <c r="F38" s="94">
        <v>45</v>
      </c>
      <c r="G38" s="122">
        <f>45/61</f>
        <v>0.73770491803278693</v>
      </c>
      <c r="H38" s="94">
        <v>37</v>
      </c>
      <c r="I38" s="122">
        <f>37/61</f>
        <v>0.60655737704918034</v>
      </c>
    </row>
    <row r="39" spans="1:9" x14ac:dyDescent="0.25">
      <c r="A39" s="93">
        <v>2009</v>
      </c>
      <c r="B39" s="94">
        <v>65</v>
      </c>
      <c r="C39" s="94">
        <v>117</v>
      </c>
      <c r="D39" s="94">
        <v>56</v>
      </c>
      <c r="E39" s="121">
        <f>56/65</f>
        <v>0.86153846153846159</v>
      </c>
      <c r="F39" s="94">
        <v>45</v>
      </c>
      <c r="G39" s="122">
        <f>45/65</f>
        <v>0.69230769230769229</v>
      </c>
      <c r="H39" s="94">
        <v>39</v>
      </c>
      <c r="I39" s="122">
        <f>39/65</f>
        <v>0.6</v>
      </c>
    </row>
    <row r="40" spans="1:9" x14ac:dyDescent="0.25">
      <c r="A40" s="93">
        <v>2010</v>
      </c>
      <c r="B40" s="94">
        <v>95</v>
      </c>
      <c r="C40" s="94">
        <v>170</v>
      </c>
      <c r="D40" s="94">
        <v>81</v>
      </c>
      <c r="E40" s="121">
        <f>81/95</f>
        <v>0.85263157894736841</v>
      </c>
      <c r="F40" s="94">
        <v>67</v>
      </c>
      <c r="G40" s="122">
        <f>67/95</f>
        <v>0.70526315789473681</v>
      </c>
      <c r="H40" s="94">
        <v>61</v>
      </c>
      <c r="I40" s="122">
        <f>61/95</f>
        <v>0.64210526315789473</v>
      </c>
    </row>
    <row r="41" spans="1:9" x14ac:dyDescent="0.25">
      <c r="A41" s="93">
        <v>2011</v>
      </c>
      <c r="B41" s="94">
        <v>72</v>
      </c>
      <c r="C41" s="94">
        <v>124</v>
      </c>
      <c r="D41" s="94">
        <v>53</v>
      </c>
      <c r="E41" s="121">
        <f>53/72</f>
        <v>0.73611111111111116</v>
      </c>
      <c r="F41" s="94">
        <v>47</v>
      </c>
      <c r="G41" s="122">
        <f>47/72</f>
        <v>0.65277777777777779</v>
      </c>
      <c r="H41" s="94">
        <v>40</v>
      </c>
      <c r="I41" s="122">
        <f>40/72</f>
        <v>0.55555555555555558</v>
      </c>
    </row>
    <row r="42" spans="1:9" x14ac:dyDescent="0.25">
      <c r="A42" s="7"/>
      <c r="B42" s="3"/>
      <c r="C42" s="3"/>
      <c r="D42" s="3"/>
      <c r="E42" s="18"/>
      <c r="F42" s="3"/>
      <c r="G42" s="19"/>
      <c r="H42" s="3"/>
      <c r="I42" s="19"/>
    </row>
    <row r="43" spans="1:9" x14ac:dyDescent="0.25">
      <c r="A43" s="4"/>
      <c r="B43" s="9"/>
      <c r="C43" s="9"/>
    </row>
    <row r="44" spans="1:9" x14ac:dyDescent="0.25">
      <c r="A44" s="7"/>
      <c r="B44" s="3"/>
      <c r="C44" s="3"/>
      <c r="D44" s="3"/>
      <c r="E44" s="18"/>
      <c r="F44" s="3"/>
      <c r="G44" s="19"/>
      <c r="H44" s="3"/>
      <c r="I44" s="19"/>
    </row>
    <row r="45" spans="1:9" x14ac:dyDescent="0.25">
      <c r="A45" s="7"/>
      <c r="B45" s="3"/>
      <c r="C45" s="3"/>
      <c r="D45" s="3"/>
      <c r="E45" s="18"/>
      <c r="F45" s="3"/>
      <c r="G45" s="19"/>
      <c r="H45" s="3"/>
      <c r="I45" s="19"/>
    </row>
    <row r="46" spans="1:9" x14ac:dyDescent="0.25">
      <c r="A46" s="7"/>
      <c r="B46" s="3"/>
      <c r="C46" s="3"/>
      <c r="D46" s="3"/>
      <c r="E46" s="18"/>
      <c r="F46" s="3"/>
      <c r="G46" s="19"/>
      <c r="H46" s="3"/>
      <c r="I46" s="19"/>
    </row>
    <row r="47" spans="1:9" x14ac:dyDescent="0.25">
      <c r="A47" s="7"/>
      <c r="B47" s="3"/>
      <c r="C47" s="3"/>
      <c r="D47" s="3"/>
      <c r="E47" s="18"/>
      <c r="F47" s="3"/>
      <c r="G47" s="19"/>
      <c r="H47" s="3"/>
      <c r="I47" s="19"/>
    </row>
    <row r="48" spans="1:9" x14ac:dyDescent="0.25">
      <c r="A48" s="7"/>
      <c r="B48" s="3"/>
      <c r="C48" s="3"/>
      <c r="D48" s="3"/>
      <c r="E48" s="18"/>
      <c r="F48" s="3"/>
      <c r="G48" s="19"/>
      <c r="H48" s="3"/>
      <c r="I48" s="19"/>
    </row>
    <row r="49" spans="1:9" x14ac:dyDescent="0.25">
      <c r="A49" s="7"/>
      <c r="B49" s="3"/>
      <c r="C49" s="3"/>
      <c r="D49" s="3"/>
      <c r="E49" s="18"/>
      <c r="F49" s="3"/>
      <c r="G49" s="19"/>
      <c r="H49" s="3"/>
      <c r="I49" s="19"/>
    </row>
    <row r="51" spans="1:9" x14ac:dyDescent="0.25">
      <c r="A51" s="4"/>
    </row>
    <row r="52" spans="1:9" x14ac:dyDescent="0.25">
      <c r="A52" s="7"/>
      <c r="B52" s="3"/>
      <c r="C52" s="3"/>
      <c r="D52" s="3"/>
      <c r="E52" s="18"/>
      <c r="F52" s="3"/>
      <c r="G52" s="19"/>
      <c r="H52" s="3"/>
      <c r="I52" s="19"/>
    </row>
    <row r="53" spans="1:9" x14ac:dyDescent="0.25">
      <c r="A53" s="7"/>
      <c r="B53" s="3"/>
      <c r="C53" s="3"/>
      <c r="D53" s="3"/>
      <c r="E53" s="18"/>
      <c r="F53" s="3"/>
      <c r="G53" s="19"/>
      <c r="H53" s="3"/>
      <c r="I53" s="19"/>
    </row>
    <row r="54" spans="1:9" x14ac:dyDescent="0.25">
      <c r="A54" s="7"/>
      <c r="B54" s="3"/>
      <c r="C54" s="3"/>
      <c r="D54" s="3"/>
      <c r="E54" s="18"/>
      <c r="F54" s="3"/>
      <c r="G54" s="19"/>
      <c r="H54" s="3"/>
      <c r="I54" s="19"/>
    </row>
    <row r="55" spans="1:9" x14ac:dyDescent="0.25">
      <c r="A55" s="7"/>
      <c r="B55" s="3"/>
      <c r="C55" s="3"/>
      <c r="D55" s="3"/>
      <c r="E55" s="18"/>
      <c r="F55" s="3"/>
      <c r="G55" s="19"/>
      <c r="H55" s="3"/>
      <c r="I55" s="19"/>
    </row>
    <row r="56" spans="1:9" x14ac:dyDescent="0.25">
      <c r="A56" s="7"/>
      <c r="B56" s="3"/>
      <c r="C56" s="3"/>
      <c r="D56" s="3"/>
      <c r="E56" s="18"/>
      <c r="F56" s="3"/>
      <c r="G56" s="19"/>
      <c r="H56" s="3"/>
      <c r="I56" s="19"/>
    </row>
    <row r="57" spans="1:9" x14ac:dyDescent="0.25">
      <c r="A57" s="7"/>
      <c r="B57" s="3"/>
      <c r="C57" s="3"/>
      <c r="D57" s="3"/>
      <c r="E57" s="18"/>
      <c r="F57" s="3"/>
      <c r="G57" s="19"/>
      <c r="H57" s="3"/>
      <c r="I57" s="19"/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zoomScale="90" zoomScaleNormal="90" workbookViewId="0">
      <selection activeCell="C5" sqref="C5"/>
    </sheetView>
  </sheetViews>
  <sheetFormatPr defaultRowHeight="15" x14ac:dyDescent="0.25"/>
  <cols>
    <col min="1" max="1" width="11.42578125" customWidth="1"/>
    <col min="2" max="2" width="12.140625" style="2" customWidth="1"/>
    <col min="3" max="3" width="10.28515625" style="2" customWidth="1"/>
    <col min="4" max="4" width="13" style="2" customWidth="1"/>
    <col min="5" max="5" width="13.85546875" style="2" customWidth="1"/>
    <col min="6" max="6" width="14.140625" style="2" customWidth="1"/>
    <col min="7" max="7" width="13.5703125" style="2" customWidth="1"/>
    <col min="8" max="8" width="12.42578125" style="2" customWidth="1"/>
    <col min="9" max="9" width="13.7109375" style="2" customWidth="1"/>
  </cols>
  <sheetData>
    <row r="1" spans="1:9" ht="18.75" x14ac:dyDescent="0.3">
      <c r="A1" s="13" t="s">
        <v>56</v>
      </c>
      <c r="B1" s="25"/>
      <c r="C1" s="25"/>
    </row>
    <row r="2" spans="1:9" ht="52.5" customHeight="1" x14ac:dyDescent="0.25">
      <c r="A2" s="11" t="s">
        <v>7</v>
      </c>
      <c r="B2" s="17" t="s">
        <v>8</v>
      </c>
      <c r="C2" s="17" t="s">
        <v>9</v>
      </c>
      <c r="D2" s="17" t="s">
        <v>10</v>
      </c>
      <c r="E2" s="17" t="s">
        <v>11</v>
      </c>
      <c r="F2" s="17" t="s">
        <v>12</v>
      </c>
      <c r="G2" s="17" t="s">
        <v>13</v>
      </c>
      <c r="H2" s="17" t="s">
        <v>14</v>
      </c>
      <c r="I2" s="17" t="s">
        <v>15</v>
      </c>
    </row>
    <row r="3" spans="1:9" ht="17.25" customHeight="1" x14ac:dyDescent="0.25">
      <c r="A3" s="58" t="s">
        <v>23</v>
      </c>
      <c r="B3" s="59"/>
      <c r="C3" s="60"/>
      <c r="D3" s="60"/>
      <c r="E3" s="60"/>
      <c r="F3" s="60"/>
      <c r="G3" s="60"/>
      <c r="H3" s="60"/>
      <c r="I3" s="60"/>
    </row>
    <row r="4" spans="1:9" x14ac:dyDescent="0.25">
      <c r="A4" s="61" t="s">
        <v>19</v>
      </c>
      <c r="B4" s="62">
        <v>839</v>
      </c>
      <c r="C4" s="62">
        <v>1591</v>
      </c>
      <c r="D4" s="62">
        <v>867</v>
      </c>
      <c r="E4" s="63">
        <v>1.033373063170441</v>
      </c>
      <c r="F4" s="62">
        <v>603</v>
      </c>
      <c r="G4" s="64">
        <v>0.71871275327771156</v>
      </c>
      <c r="H4" s="62">
        <v>541</v>
      </c>
      <c r="I4" s="64">
        <v>0.6448152562574494</v>
      </c>
    </row>
    <row r="5" spans="1:9" x14ac:dyDescent="0.25">
      <c r="A5" s="61" t="s">
        <v>20</v>
      </c>
      <c r="B5" s="62">
        <v>777</v>
      </c>
      <c r="C5" s="62">
        <v>1495</v>
      </c>
      <c r="D5" s="62">
        <v>758</v>
      </c>
      <c r="E5" s="63">
        <v>0.97554697554697556</v>
      </c>
      <c r="F5" s="62">
        <v>556</v>
      </c>
      <c r="G5" s="64">
        <v>0.71557271557271562</v>
      </c>
      <c r="H5" s="62">
        <v>481</v>
      </c>
      <c r="I5" s="64">
        <v>0.61904761904761907</v>
      </c>
    </row>
    <row r="6" spans="1:9" x14ac:dyDescent="0.25">
      <c r="A6" s="61" t="s">
        <v>21</v>
      </c>
      <c r="B6" s="62">
        <v>693</v>
      </c>
      <c r="C6" s="62">
        <v>1429</v>
      </c>
      <c r="D6" s="62">
        <v>707</v>
      </c>
      <c r="E6" s="63">
        <v>1.0202020202020201</v>
      </c>
      <c r="F6" s="62">
        <v>509</v>
      </c>
      <c r="G6" s="64">
        <v>0.73448773448773452</v>
      </c>
      <c r="H6" s="62">
        <v>418</v>
      </c>
      <c r="I6" s="64">
        <v>0.60317460317460314</v>
      </c>
    </row>
    <row r="7" spans="1:9" s="5" customFormat="1" x14ac:dyDescent="0.25">
      <c r="A7" s="123"/>
      <c r="B7" s="125"/>
      <c r="C7" s="125"/>
      <c r="D7" s="125"/>
      <c r="E7" s="126"/>
      <c r="F7" s="125"/>
      <c r="G7" s="127"/>
      <c r="H7" s="125"/>
      <c r="I7" s="127"/>
    </row>
    <row r="8" spans="1:9" x14ac:dyDescent="0.25">
      <c r="A8" s="4" t="s">
        <v>2</v>
      </c>
      <c r="B8" s="57"/>
      <c r="C8" s="57"/>
      <c r="D8" s="57"/>
      <c r="E8" s="57"/>
      <c r="F8" s="57"/>
      <c r="G8" s="57"/>
      <c r="H8" s="57"/>
      <c r="I8" s="57"/>
    </row>
    <row r="9" spans="1:9" x14ac:dyDescent="0.25">
      <c r="A9" s="53" t="s">
        <v>19</v>
      </c>
      <c r="B9" s="54">
        <v>655</v>
      </c>
      <c r="C9" s="54">
        <v>1227</v>
      </c>
      <c r="D9" s="54">
        <v>684</v>
      </c>
      <c r="E9" s="55">
        <v>1.0442748091603054</v>
      </c>
      <c r="F9" s="54">
        <v>467</v>
      </c>
      <c r="G9" s="56">
        <v>0.71297709923664121</v>
      </c>
      <c r="H9" s="54">
        <v>422</v>
      </c>
      <c r="I9" s="56">
        <v>0.64427480916030533</v>
      </c>
    </row>
    <row r="10" spans="1:9" x14ac:dyDescent="0.25">
      <c r="A10" s="53" t="s">
        <v>20</v>
      </c>
      <c r="B10" s="54">
        <v>584</v>
      </c>
      <c r="C10" s="54">
        <v>1147</v>
      </c>
      <c r="D10" s="54">
        <v>599</v>
      </c>
      <c r="E10" s="55">
        <v>1.0256849315068493</v>
      </c>
      <c r="F10" s="54">
        <v>429</v>
      </c>
      <c r="G10" s="56">
        <v>0.7345890410958904</v>
      </c>
      <c r="H10" s="54">
        <v>370</v>
      </c>
      <c r="I10" s="56">
        <v>0.63356164383561642</v>
      </c>
    </row>
    <row r="11" spans="1:9" x14ac:dyDescent="0.25">
      <c r="A11" s="53" t="s">
        <v>21</v>
      </c>
      <c r="B11" s="54">
        <v>499</v>
      </c>
      <c r="C11" s="54">
        <v>1001</v>
      </c>
      <c r="D11" s="54">
        <v>506</v>
      </c>
      <c r="E11" s="55">
        <v>1.0140280561122244</v>
      </c>
      <c r="F11" s="54">
        <v>366</v>
      </c>
      <c r="G11" s="56">
        <v>0.73346693386773543</v>
      </c>
      <c r="H11" s="54">
        <v>289</v>
      </c>
      <c r="I11" s="56">
        <v>0.57915831663326656</v>
      </c>
    </row>
    <row r="12" spans="1:9" s="74" customFormat="1" x14ac:dyDescent="0.25">
      <c r="A12" s="53"/>
      <c r="B12" s="54"/>
      <c r="C12" s="54"/>
      <c r="D12" s="54"/>
      <c r="E12" s="55"/>
      <c r="F12" s="54"/>
      <c r="G12" s="56"/>
      <c r="H12" s="54"/>
      <c r="I12" s="56"/>
    </row>
    <row r="13" spans="1:9" x14ac:dyDescent="0.25">
      <c r="A13" s="65" t="s">
        <v>1</v>
      </c>
      <c r="B13" s="66"/>
      <c r="C13" s="66"/>
      <c r="D13" s="66"/>
      <c r="E13" s="66"/>
      <c r="F13" s="66"/>
      <c r="G13" s="66"/>
      <c r="H13" s="66"/>
      <c r="I13" s="66"/>
    </row>
    <row r="14" spans="1:9" x14ac:dyDescent="0.25">
      <c r="A14" s="61" t="s">
        <v>19</v>
      </c>
      <c r="B14" s="62">
        <v>69</v>
      </c>
      <c r="C14" s="62">
        <v>136</v>
      </c>
      <c r="D14" s="62">
        <v>64</v>
      </c>
      <c r="E14" s="63">
        <v>0.92753623188405798</v>
      </c>
      <c r="F14" s="62">
        <v>51</v>
      </c>
      <c r="G14" s="64">
        <v>0.73913043478260865</v>
      </c>
      <c r="H14" s="62">
        <v>46</v>
      </c>
      <c r="I14" s="64">
        <v>0.66666666666666663</v>
      </c>
    </row>
    <row r="15" spans="1:9" x14ac:dyDescent="0.25">
      <c r="A15" s="61" t="s">
        <v>20</v>
      </c>
      <c r="B15" s="62">
        <v>69</v>
      </c>
      <c r="C15" s="62">
        <v>134</v>
      </c>
      <c r="D15" s="62">
        <v>56</v>
      </c>
      <c r="E15" s="63">
        <v>0.81159420289855078</v>
      </c>
      <c r="F15" s="62">
        <v>44</v>
      </c>
      <c r="G15" s="64">
        <v>0.6376811594202898</v>
      </c>
      <c r="H15" s="62">
        <v>38</v>
      </c>
      <c r="I15" s="64">
        <v>0.55072463768115942</v>
      </c>
    </row>
    <row r="16" spans="1:9" x14ac:dyDescent="0.25">
      <c r="A16" s="61" t="s">
        <v>21</v>
      </c>
      <c r="B16" s="62">
        <v>76</v>
      </c>
      <c r="C16" s="62">
        <v>197</v>
      </c>
      <c r="D16" s="62">
        <v>88</v>
      </c>
      <c r="E16" s="63">
        <v>1.1578947368421053</v>
      </c>
      <c r="F16" s="62">
        <v>58</v>
      </c>
      <c r="G16" s="64">
        <v>0.76315789473684215</v>
      </c>
      <c r="H16" s="62">
        <v>57</v>
      </c>
      <c r="I16" s="64">
        <v>0.75</v>
      </c>
    </row>
    <row r="17" spans="1:9" s="5" customFormat="1" x14ac:dyDescent="0.25">
      <c r="A17" s="123"/>
      <c r="B17" s="125"/>
      <c r="C17" s="125"/>
      <c r="D17" s="125"/>
      <c r="E17" s="126"/>
      <c r="F17" s="125"/>
      <c r="G17" s="127"/>
      <c r="H17" s="125"/>
      <c r="I17" s="127"/>
    </row>
    <row r="18" spans="1:9" x14ac:dyDescent="0.25">
      <c r="A18" s="4" t="s">
        <v>0</v>
      </c>
      <c r="B18" s="57"/>
      <c r="C18" s="57"/>
      <c r="D18" s="57"/>
      <c r="E18" s="57"/>
      <c r="F18" s="57"/>
      <c r="G18" s="57"/>
      <c r="H18" s="57"/>
      <c r="I18" s="57"/>
    </row>
    <row r="19" spans="1:9" x14ac:dyDescent="0.25">
      <c r="A19" s="53" t="s">
        <v>19</v>
      </c>
      <c r="B19" s="54">
        <v>48</v>
      </c>
      <c r="C19" s="54">
        <v>111</v>
      </c>
      <c r="D19" s="54">
        <v>63</v>
      </c>
      <c r="E19" s="55">
        <v>1.3125</v>
      </c>
      <c r="F19" s="54">
        <v>39</v>
      </c>
      <c r="G19" s="56">
        <v>0.8125</v>
      </c>
      <c r="H19" s="54">
        <v>34</v>
      </c>
      <c r="I19" s="56">
        <v>0.70833333333333337</v>
      </c>
    </row>
    <row r="20" spans="1:9" x14ac:dyDescent="0.25">
      <c r="A20" s="53" t="s">
        <v>20</v>
      </c>
      <c r="B20" s="54">
        <v>28</v>
      </c>
      <c r="C20" s="54">
        <v>43</v>
      </c>
      <c r="D20" s="54">
        <v>21</v>
      </c>
      <c r="E20" s="55">
        <v>0.75</v>
      </c>
      <c r="F20" s="54">
        <v>16</v>
      </c>
      <c r="G20" s="56">
        <v>0.5714285714285714</v>
      </c>
      <c r="H20" s="54">
        <v>12</v>
      </c>
      <c r="I20" s="56">
        <v>0.42857142857142855</v>
      </c>
    </row>
    <row r="21" spans="1:9" x14ac:dyDescent="0.25">
      <c r="A21" s="53" t="s">
        <v>21</v>
      </c>
      <c r="B21" s="54">
        <v>46</v>
      </c>
      <c r="C21" s="54">
        <v>107</v>
      </c>
      <c r="D21" s="54">
        <v>60</v>
      </c>
      <c r="E21" s="55">
        <v>1.3043478260869565</v>
      </c>
      <c r="F21" s="54">
        <v>38</v>
      </c>
      <c r="G21" s="56">
        <v>0.82608695652173914</v>
      </c>
      <c r="H21" s="54">
        <v>32</v>
      </c>
      <c r="I21" s="56">
        <v>0.69565217391304346</v>
      </c>
    </row>
    <row r="22" spans="1:9" s="74" customFormat="1" x14ac:dyDescent="0.25">
      <c r="A22" s="53"/>
      <c r="B22" s="54"/>
      <c r="C22" s="54"/>
      <c r="D22" s="54"/>
      <c r="E22" s="55"/>
      <c r="F22" s="54"/>
      <c r="G22" s="56"/>
      <c r="H22" s="54"/>
      <c r="I22" s="56"/>
    </row>
    <row r="23" spans="1:9" x14ac:dyDescent="0.25">
      <c r="A23" s="91" t="s">
        <v>111</v>
      </c>
      <c r="B23" s="68"/>
      <c r="C23" s="68"/>
      <c r="D23" s="68"/>
      <c r="E23" s="68"/>
      <c r="F23" s="68"/>
      <c r="G23" s="68"/>
      <c r="H23" s="68"/>
      <c r="I23" s="68"/>
    </row>
    <row r="24" spans="1:9" x14ac:dyDescent="0.25">
      <c r="A24" s="93">
        <v>2009</v>
      </c>
      <c r="B24" s="94">
        <v>65</v>
      </c>
      <c r="C24" s="94">
        <v>117</v>
      </c>
      <c r="D24" s="94">
        <v>56</v>
      </c>
      <c r="E24" s="121">
        <f>56/65</f>
        <v>0.86153846153846159</v>
      </c>
      <c r="F24" s="94">
        <v>45</v>
      </c>
      <c r="G24" s="122">
        <f>45/65</f>
        <v>0.69230769230769229</v>
      </c>
      <c r="H24" s="94">
        <v>39</v>
      </c>
      <c r="I24" s="122">
        <f>39/65</f>
        <v>0.6</v>
      </c>
    </row>
    <row r="25" spans="1:9" x14ac:dyDescent="0.25">
      <c r="A25" s="93">
        <v>2010</v>
      </c>
      <c r="B25" s="94">
        <v>95</v>
      </c>
      <c r="C25" s="94">
        <v>170</v>
      </c>
      <c r="D25" s="94">
        <v>81</v>
      </c>
      <c r="E25" s="121">
        <f>81/95</f>
        <v>0.85263157894736841</v>
      </c>
      <c r="F25" s="94">
        <v>67</v>
      </c>
      <c r="G25" s="122">
        <f>67/95</f>
        <v>0.70526315789473681</v>
      </c>
      <c r="H25" s="94">
        <v>61</v>
      </c>
      <c r="I25" s="122">
        <f>61/95</f>
        <v>0.64210526315789473</v>
      </c>
    </row>
    <row r="26" spans="1:9" x14ac:dyDescent="0.25">
      <c r="A26" s="93">
        <v>2011</v>
      </c>
      <c r="B26" s="94">
        <v>72</v>
      </c>
      <c r="C26" s="94">
        <v>124</v>
      </c>
      <c r="D26" s="94">
        <v>53</v>
      </c>
      <c r="E26" s="121">
        <f>53/72</f>
        <v>0.73611111111111116</v>
      </c>
      <c r="F26" s="94">
        <v>47</v>
      </c>
      <c r="G26" s="122">
        <f>47/72</f>
        <v>0.65277777777777779</v>
      </c>
      <c r="H26" s="94">
        <v>40</v>
      </c>
      <c r="I26" s="122">
        <f>40/72</f>
        <v>0.55555555555555558</v>
      </c>
    </row>
    <row r="27" spans="1:9" x14ac:dyDescent="0.25">
      <c r="B27"/>
      <c r="C27"/>
      <c r="D27"/>
      <c r="E27"/>
      <c r="F27"/>
      <c r="G27"/>
      <c r="H27"/>
      <c r="I27"/>
    </row>
    <row r="28" spans="1:9" x14ac:dyDescent="0.25">
      <c r="B28"/>
      <c r="C28"/>
      <c r="D28"/>
      <c r="E28"/>
      <c r="F28"/>
      <c r="G28"/>
      <c r="H28"/>
      <c r="I28"/>
    </row>
    <row r="29" spans="1:9" x14ac:dyDescent="0.25">
      <c r="B29"/>
      <c r="C29"/>
      <c r="D29"/>
      <c r="E29"/>
      <c r="F29"/>
      <c r="G29"/>
      <c r="H29"/>
      <c r="I29"/>
    </row>
    <row r="30" spans="1:9" x14ac:dyDescent="0.25">
      <c r="B30"/>
      <c r="C30"/>
      <c r="D30"/>
      <c r="E30"/>
      <c r="F30"/>
      <c r="G30"/>
      <c r="H30"/>
      <c r="I30"/>
    </row>
    <row r="31" spans="1:9" x14ac:dyDescent="0.25">
      <c r="B31"/>
      <c r="C31"/>
      <c r="D31"/>
      <c r="E31"/>
      <c r="F31"/>
      <c r="G31"/>
      <c r="H31"/>
      <c r="I31"/>
    </row>
    <row r="32" spans="1:9" x14ac:dyDescent="0.25">
      <c r="B32"/>
      <c r="C32"/>
      <c r="D32"/>
      <c r="E32"/>
      <c r="F32"/>
      <c r="G32"/>
      <c r="H32"/>
      <c r="I32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B34"/>
      <c r="C34"/>
      <c r="D34"/>
      <c r="E34"/>
      <c r="F34"/>
      <c r="G34"/>
      <c r="H34"/>
      <c r="I34"/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workbookViewId="0">
      <selection activeCell="N17" sqref="N17"/>
    </sheetView>
  </sheetViews>
  <sheetFormatPr defaultRowHeight="15" x14ac:dyDescent="0.25"/>
  <cols>
    <col min="2" max="2" width="11.7109375" style="2" customWidth="1"/>
    <col min="3" max="3" width="10" style="2" customWidth="1"/>
    <col min="4" max="4" width="13.42578125" style="2" customWidth="1"/>
    <col min="5" max="5" width="12.85546875" style="2" customWidth="1"/>
    <col min="6" max="6" width="14.140625" style="2" customWidth="1"/>
    <col min="7" max="7" width="12.85546875" style="2" customWidth="1"/>
    <col min="8" max="8" width="13.85546875" style="2" customWidth="1"/>
    <col min="9" max="9" width="13.42578125" style="2" customWidth="1"/>
  </cols>
  <sheetData>
    <row r="1" spans="1:9" ht="18.75" x14ac:dyDescent="0.3">
      <c r="A1" s="13" t="s">
        <v>58</v>
      </c>
      <c r="B1" s="25"/>
      <c r="C1" s="25"/>
      <c r="D1" s="25"/>
    </row>
    <row r="2" spans="1:9" ht="48" customHeight="1" x14ac:dyDescent="0.25">
      <c r="A2" s="11" t="s">
        <v>7</v>
      </c>
      <c r="B2" s="17" t="s">
        <v>8</v>
      </c>
      <c r="C2" s="17" t="s">
        <v>9</v>
      </c>
      <c r="D2" s="17" t="s">
        <v>10</v>
      </c>
      <c r="E2" s="17" t="s">
        <v>11</v>
      </c>
      <c r="F2" s="17" t="s">
        <v>12</v>
      </c>
      <c r="G2" s="17" t="s">
        <v>13</v>
      </c>
      <c r="H2" s="17" t="s">
        <v>14</v>
      </c>
      <c r="I2" s="17" t="s">
        <v>15</v>
      </c>
    </row>
    <row r="3" spans="1:9" ht="18" customHeight="1" x14ac:dyDescent="0.25">
      <c r="A3" s="91" t="s">
        <v>24</v>
      </c>
      <c r="B3" s="90"/>
      <c r="C3" s="92"/>
      <c r="D3" s="92"/>
      <c r="E3" s="60"/>
      <c r="F3" s="60"/>
      <c r="G3" s="60"/>
      <c r="H3" s="60"/>
      <c r="I3" s="60"/>
    </row>
    <row r="4" spans="1:9" x14ac:dyDescent="0.25">
      <c r="A4" s="93" t="s">
        <v>16</v>
      </c>
      <c r="B4" s="94">
        <v>392</v>
      </c>
      <c r="C4" s="94">
        <v>567</v>
      </c>
      <c r="D4" s="94">
        <v>376</v>
      </c>
      <c r="E4" s="71">
        <v>0.95918367346938771</v>
      </c>
      <c r="F4" s="94">
        <v>286</v>
      </c>
      <c r="G4" s="95">
        <v>0.72959183673469385</v>
      </c>
      <c r="H4" s="94">
        <v>226</v>
      </c>
      <c r="I4" s="95">
        <v>0.57653061224489799</v>
      </c>
    </row>
    <row r="5" spans="1:9" x14ac:dyDescent="0.25">
      <c r="A5" s="93" t="s">
        <v>17</v>
      </c>
      <c r="B5" s="94">
        <v>416</v>
      </c>
      <c r="C5" s="94">
        <v>554</v>
      </c>
      <c r="D5" s="94">
        <v>364</v>
      </c>
      <c r="E5" s="71">
        <v>0.875</v>
      </c>
      <c r="F5" s="94">
        <v>288</v>
      </c>
      <c r="G5" s="95">
        <v>0.69230769230769229</v>
      </c>
      <c r="H5" s="94">
        <v>244</v>
      </c>
      <c r="I5" s="95">
        <v>0.58653846153846156</v>
      </c>
    </row>
    <row r="6" spans="1:9" x14ac:dyDescent="0.25">
      <c r="A6" s="93" t="s">
        <v>18</v>
      </c>
      <c r="B6" s="94">
        <v>462</v>
      </c>
      <c r="C6" s="94">
        <v>704</v>
      </c>
      <c r="D6" s="94">
        <v>458</v>
      </c>
      <c r="E6" s="71">
        <v>0.9913419913419913</v>
      </c>
      <c r="F6" s="94">
        <v>328</v>
      </c>
      <c r="G6" s="95">
        <v>0.70995670995671001</v>
      </c>
      <c r="H6" s="94">
        <v>277</v>
      </c>
      <c r="I6" s="95">
        <v>0.59956709956709953</v>
      </c>
    </row>
    <row r="7" spans="1:9" x14ac:dyDescent="0.25">
      <c r="A7" s="93" t="s">
        <v>19</v>
      </c>
      <c r="B7" s="94">
        <v>548</v>
      </c>
      <c r="C7" s="94">
        <v>988</v>
      </c>
      <c r="D7" s="94">
        <v>657</v>
      </c>
      <c r="E7" s="71">
        <v>1.198905109489051</v>
      </c>
      <c r="F7" s="94">
        <v>434</v>
      </c>
      <c r="G7" s="95">
        <v>0.79197080291970801</v>
      </c>
      <c r="H7" s="94">
        <v>366</v>
      </c>
      <c r="I7" s="95">
        <v>0.66788321167883213</v>
      </c>
    </row>
    <row r="8" spans="1:9" x14ac:dyDescent="0.25">
      <c r="A8" s="93" t="s">
        <v>20</v>
      </c>
      <c r="B8" s="94">
        <v>506</v>
      </c>
      <c r="C8" s="94">
        <v>961</v>
      </c>
      <c r="D8" s="94">
        <v>620</v>
      </c>
      <c r="E8" s="71">
        <v>1.2252964426877471</v>
      </c>
      <c r="F8" s="94">
        <v>352</v>
      </c>
      <c r="G8" s="95">
        <v>0.69565217391304346</v>
      </c>
      <c r="H8" s="94">
        <v>301</v>
      </c>
      <c r="I8" s="95">
        <v>0.59486166007905139</v>
      </c>
    </row>
    <row r="9" spans="1:9" x14ac:dyDescent="0.25">
      <c r="A9" s="93" t="s">
        <v>21</v>
      </c>
      <c r="B9" s="94">
        <v>472</v>
      </c>
      <c r="C9" s="94">
        <v>914</v>
      </c>
      <c r="D9" s="94">
        <v>508</v>
      </c>
      <c r="E9" s="71">
        <v>1.076271186440678</v>
      </c>
      <c r="F9" s="94">
        <v>335</v>
      </c>
      <c r="G9" s="95">
        <v>0.7097457627118644</v>
      </c>
      <c r="H9" s="94">
        <v>279</v>
      </c>
      <c r="I9" s="95">
        <v>0.59110169491525422</v>
      </c>
    </row>
    <row r="10" spans="1:9" ht="9" customHeight="1" x14ac:dyDescent="0.25"/>
    <row r="11" spans="1:9" x14ac:dyDescent="0.25">
      <c r="A11" s="4" t="s">
        <v>2</v>
      </c>
    </row>
    <row r="12" spans="1:9" x14ac:dyDescent="0.25">
      <c r="A12" s="7" t="s">
        <v>16</v>
      </c>
      <c r="B12" s="3">
        <v>305</v>
      </c>
      <c r="C12" s="3">
        <v>445</v>
      </c>
      <c r="D12" s="3">
        <v>306</v>
      </c>
      <c r="E12" s="18">
        <v>1.0032786885245901</v>
      </c>
      <c r="F12" s="3">
        <v>225</v>
      </c>
      <c r="G12" s="19">
        <v>0.73770491803278693</v>
      </c>
      <c r="H12" s="3">
        <v>181</v>
      </c>
      <c r="I12" s="19">
        <v>0.59344262295081962</v>
      </c>
    </row>
    <row r="13" spans="1:9" x14ac:dyDescent="0.25">
      <c r="A13" s="7" t="s">
        <v>17</v>
      </c>
      <c r="B13" s="3">
        <v>341</v>
      </c>
      <c r="C13" s="3">
        <v>441</v>
      </c>
      <c r="D13" s="3">
        <v>293</v>
      </c>
      <c r="E13" s="18">
        <v>0.85923753665689151</v>
      </c>
      <c r="F13" s="3">
        <v>236</v>
      </c>
      <c r="G13" s="19">
        <v>0.6920821114369502</v>
      </c>
      <c r="H13" s="3">
        <v>203</v>
      </c>
      <c r="I13" s="19">
        <v>0.59530791788856308</v>
      </c>
    </row>
    <row r="14" spans="1:9" x14ac:dyDescent="0.25">
      <c r="A14" s="7" t="s">
        <v>18</v>
      </c>
      <c r="B14" s="3">
        <v>368</v>
      </c>
      <c r="C14" s="3">
        <v>578</v>
      </c>
      <c r="D14" s="3">
        <v>393</v>
      </c>
      <c r="E14" s="18">
        <v>1.0679347826086956</v>
      </c>
      <c r="F14" s="3">
        <v>266</v>
      </c>
      <c r="G14" s="19">
        <v>0.72282608695652173</v>
      </c>
      <c r="H14" s="3">
        <v>228</v>
      </c>
      <c r="I14" s="19">
        <v>0.61956521739130432</v>
      </c>
    </row>
    <row r="15" spans="1:9" x14ac:dyDescent="0.25">
      <c r="A15" s="7" t="s">
        <v>19</v>
      </c>
      <c r="B15" s="3">
        <v>433</v>
      </c>
      <c r="C15" s="3">
        <v>787</v>
      </c>
      <c r="D15" s="3">
        <v>538</v>
      </c>
      <c r="E15" s="18">
        <v>1.2424942263279446</v>
      </c>
      <c r="F15" s="3">
        <v>349</v>
      </c>
      <c r="G15" s="19">
        <v>0.8060046189376443</v>
      </c>
      <c r="H15" s="3">
        <v>298</v>
      </c>
      <c r="I15" s="19">
        <v>0.68822170900692836</v>
      </c>
    </row>
    <row r="16" spans="1:9" x14ac:dyDescent="0.25">
      <c r="A16" s="7" t="s">
        <v>20</v>
      </c>
      <c r="B16" s="3">
        <v>401</v>
      </c>
      <c r="C16" s="3">
        <v>767</v>
      </c>
      <c r="D16" s="3">
        <v>516</v>
      </c>
      <c r="E16" s="18">
        <v>1.286783042394015</v>
      </c>
      <c r="F16" s="3">
        <v>285</v>
      </c>
      <c r="G16" s="19">
        <v>0.71072319201995016</v>
      </c>
      <c r="H16" s="3">
        <v>244</v>
      </c>
      <c r="I16" s="19">
        <v>0.60847880299251866</v>
      </c>
    </row>
    <row r="17" spans="1:9" x14ac:dyDescent="0.25">
      <c r="A17" s="7" t="s">
        <v>21</v>
      </c>
      <c r="B17" s="3">
        <v>343</v>
      </c>
      <c r="C17" s="3">
        <v>611</v>
      </c>
      <c r="D17" s="3">
        <v>370</v>
      </c>
      <c r="E17" s="18">
        <v>1.0787172011661808</v>
      </c>
      <c r="F17" s="3">
        <v>241</v>
      </c>
      <c r="G17" s="19">
        <v>0.70262390670553931</v>
      </c>
      <c r="H17" s="3">
        <v>203</v>
      </c>
      <c r="I17" s="19">
        <v>0.59183673469387754</v>
      </c>
    </row>
    <row r="18" spans="1:9" ht="7.5" customHeight="1" x14ac:dyDescent="0.25"/>
    <row r="19" spans="1:9" x14ac:dyDescent="0.25">
      <c r="A19" s="91" t="s">
        <v>1</v>
      </c>
      <c r="B19" s="92"/>
      <c r="C19" s="92"/>
      <c r="D19" s="92"/>
      <c r="E19" s="92"/>
      <c r="F19" s="92"/>
      <c r="G19" s="92"/>
      <c r="H19" s="92"/>
      <c r="I19" s="92"/>
    </row>
    <row r="20" spans="1:9" x14ac:dyDescent="0.25">
      <c r="A20" s="93" t="s">
        <v>16</v>
      </c>
      <c r="B20" s="94">
        <v>37</v>
      </c>
      <c r="C20" s="94">
        <v>47</v>
      </c>
      <c r="D20" s="94">
        <v>27</v>
      </c>
      <c r="E20" s="71">
        <v>0.72972972972972971</v>
      </c>
      <c r="F20" s="94">
        <v>28</v>
      </c>
      <c r="G20" s="95">
        <v>0.7567567567567568</v>
      </c>
      <c r="H20" s="94">
        <v>19</v>
      </c>
      <c r="I20" s="95">
        <v>0.51351351351351349</v>
      </c>
    </row>
    <row r="21" spans="1:9" x14ac:dyDescent="0.25">
      <c r="A21" s="93" t="s">
        <v>17</v>
      </c>
      <c r="B21" s="94">
        <v>25</v>
      </c>
      <c r="C21" s="94">
        <v>48</v>
      </c>
      <c r="D21" s="94">
        <v>30</v>
      </c>
      <c r="E21" s="71">
        <v>1.2</v>
      </c>
      <c r="F21" s="94">
        <v>19</v>
      </c>
      <c r="G21" s="95">
        <v>0.76</v>
      </c>
      <c r="H21" s="94">
        <v>15</v>
      </c>
      <c r="I21" s="95">
        <v>0.6</v>
      </c>
    </row>
    <row r="22" spans="1:9" x14ac:dyDescent="0.25">
      <c r="A22" s="93" t="s">
        <v>18</v>
      </c>
      <c r="B22" s="94">
        <v>43</v>
      </c>
      <c r="C22" s="94">
        <v>51</v>
      </c>
      <c r="D22" s="94">
        <v>22</v>
      </c>
      <c r="E22" s="71">
        <v>0.51162790697674421</v>
      </c>
      <c r="F22" s="94">
        <v>27</v>
      </c>
      <c r="G22" s="95">
        <v>0.62790697674418605</v>
      </c>
      <c r="H22" s="94">
        <v>22</v>
      </c>
      <c r="I22" s="95">
        <v>0.51162790697674421</v>
      </c>
    </row>
    <row r="23" spans="1:9" x14ac:dyDescent="0.25">
      <c r="A23" s="93" t="s">
        <v>19</v>
      </c>
      <c r="B23" s="94">
        <v>49</v>
      </c>
      <c r="C23" s="94">
        <v>76</v>
      </c>
      <c r="D23" s="94">
        <v>43</v>
      </c>
      <c r="E23" s="71">
        <v>0.87755102040816324</v>
      </c>
      <c r="F23" s="94">
        <v>36</v>
      </c>
      <c r="G23" s="95">
        <v>0.73469387755102045</v>
      </c>
      <c r="H23" s="94">
        <v>26</v>
      </c>
      <c r="I23" s="95">
        <v>0.53061224489795922</v>
      </c>
    </row>
    <row r="24" spans="1:9" x14ac:dyDescent="0.25">
      <c r="A24" s="93" t="s">
        <v>20</v>
      </c>
      <c r="B24" s="94">
        <v>44</v>
      </c>
      <c r="C24" s="94">
        <v>88</v>
      </c>
      <c r="D24" s="94">
        <v>42</v>
      </c>
      <c r="E24" s="71">
        <v>0.95454545454545459</v>
      </c>
      <c r="F24" s="94">
        <v>28</v>
      </c>
      <c r="G24" s="95">
        <v>0.63636363636363635</v>
      </c>
      <c r="H24" s="94">
        <v>24</v>
      </c>
      <c r="I24" s="95">
        <v>0.54545454545454541</v>
      </c>
    </row>
    <row r="25" spans="1:9" x14ac:dyDescent="0.25">
      <c r="A25" s="93" t="s">
        <v>21</v>
      </c>
      <c r="B25" s="94">
        <v>69</v>
      </c>
      <c r="C25" s="94">
        <v>197</v>
      </c>
      <c r="D25" s="94">
        <v>72</v>
      </c>
      <c r="E25" s="71">
        <v>1.0434782608695652</v>
      </c>
      <c r="F25" s="94">
        <v>49</v>
      </c>
      <c r="G25" s="95">
        <v>0.71014492753623193</v>
      </c>
      <c r="H25" s="94">
        <v>42</v>
      </c>
      <c r="I25" s="95">
        <v>0.60869565217391308</v>
      </c>
    </row>
    <row r="26" spans="1:9" ht="9.75" customHeight="1" x14ac:dyDescent="0.25">
      <c r="A26" s="7"/>
      <c r="B26" s="3"/>
      <c r="C26" s="3"/>
      <c r="D26" s="3"/>
      <c r="E26" s="18"/>
      <c r="F26" s="3"/>
      <c r="G26" s="19"/>
      <c r="H26" s="3"/>
      <c r="I26" s="19"/>
    </row>
    <row r="27" spans="1:9" x14ac:dyDescent="0.25">
      <c r="A27" s="4" t="s">
        <v>0</v>
      </c>
      <c r="B27" s="9"/>
    </row>
    <row r="28" spans="1:9" x14ac:dyDescent="0.25">
      <c r="A28" s="7" t="s">
        <v>16</v>
      </c>
      <c r="B28" s="3">
        <v>21</v>
      </c>
      <c r="C28" s="3">
        <v>29</v>
      </c>
      <c r="D28" s="3">
        <v>17</v>
      </c>
      <c r="E28" s="18">
        <v>0.80952380952380953</v>
      </c>
      <c r="F28" s="3">
        <v>11</v>
      </c>
      <c r="G28" s="19">
        <v>0.52380952380952384</v>
      </c>
      <c r="H28" s="3">
        <v>10</v>
      </c>
      <c r="I28" s="19">
        <v>0.47619047619047616</v>
      </c>
    </row>
    <row r="29" spans="1:9" x14ac:dyDescent="0.25">
      <c r="A29" s="7" t="s">
        <v>17</v>
      </c>
      <c r="B29" s="3">
        <v>20</v>
      </c>
      <c r="C29" s="3">
        <v>29</v>
      </c>
      <c r="D29" s="3">
        <v>15</v>
      </c>
      <c r="E29" s="18">
        <v>0.75</v>
      </c>
      <c r="F29" s="3">
        <v>14</v>
      </c>
      <c r="G29" s="19">
        <v>0.7</v>
      </c>
      <c r="H29" s="3">
        <v>12</v>
      </c>
      <c r="I29" s="19">
        <v>0.6</v>
      </c>
    </row>
    <row r="30" spans="1:9" x14ac:dyDescent="0.25">
      <c r="A30" s="7" t="s">
        <v>18</v>
      </c>
      <c r="B30" s="3">
        <v>18</v>
      </c>
      <c r="C30" s="3">
        <v>37</v>
      </c>
      <c r="D30" s="3">
        <v>17</v>
      </c>
      <c r="E30" s="18">
        <v>0.94444444444444442</v>
      </c>
      <c r="F30" s="3">
        <v>13</v>
      </c>
      <c r="G30" s="19">
        <v>0.72222222222222221</v>
      </c>
      <c r="H30" s="3">
        <v>11</v>
      </c>
      <c r="I30" s="19">
        <v>0.61111111111111116</v>
      </c>
    </row>
    <row r="31" spans="1:9" x14ac:dyDescent="0.25">
      <c r="A31" s="7" t="s">
        <v>19</v>
      </c>
      <c r="B31" s="3">
        <v>23</v>
      </c>
      <c r="C31" s="3">
        <v>48</v>
      </c>
      <c r="D31" s="3">
        <v>27</v>
      </c>
      <c r="E31" s="18">
        <v>1.173913043478261</v>
      </c>
      <c r="F31" s="3">
        <v>17</v>
      </c>
      <c r="G31" s="19">
        <v>0.73913043478260865</v>
      </c>
      <c r="H31" s="3">
        <v>13</v>
      </c>
      <c r="I31" s="19">
        <v>0.56521739130434778</v>
      </c>
    </row>
    <row r="32" spans="1:9" x14ac:dyDescent="0.25">
      <c r="A32" s="7" t="s">
        <v>20</v>
      </c>
      <c r="B32" s="3">
        <v>21</v>
      </c>
      <c r="C32" s="3">
        <v>44</v>
      </c>
      <c r="D32" s="3">
        <v>22</v>
      </c>
      <c r="E32" s="18">
        <v>1.0476190476190477</v>
      </c>
      <c r="F32" s="3">
        <v>15</v>
      </c>
      <c r="G32" s="19">
        <v>0.7142857142857143</v>
      </c>
      <c r="H32" s="3">
        <v>14</v>
      </c>
      <c r="I32" s="19">
        <v>0.66666666666666663</v>
      </c>
    </row>
    <row r="33" spans="1:9" x14ac:dyDescent="0.25">
      <c r="A33" s="7" t="s">
        <v>21</v>
      </c>
      <c r="B33" s="3">
        <v>25</v>
      </c>
      <c r="C33" s="3">
        <v>48</v>
      </c>
      <c r="D33" s="3">
        <v>30</v>
      </c>
      <c r="E33" s="18">
        <v>1.2</v>
      </c>
      <c r="F33" s="3">
        <v>21</v>
      </c>
      <c r="G33" s="19">
        <v>0.84</v>
      </c>
      <c r="H33" s="3">
        <v>14</v>
      </c>
      <c r="I33" s="19">
        <v>0.56000000000000005</v>
      </c>
    </row>
    <row r="34" spans="1:9" ht="45" x14ac:dyDescent="0.25">
      <c r="A34" s="11" t="s">
        <v>7</v>
      </c>
      <c r="B34" s="17" t="s">
        <v>8</v>
      </c>
      <c r="C34" s="17" t="s">
        <v>9</v>
      </c>
      <c r="D34" s="17" t="s">
        <v>10</v>
      </c>
      <c r="E34" s="17" t="s">
        <v>11</v>
      </c>
      <c r="F34" s="17" t="s">
        <v>12</v>
      </c>
      <c r="G34" s="17" t="s">
        <v>13</v>
      </c>
      <c r="H34" s="17" t="s">
        <v>14</v>
      </c>
      <c r="I34" s="17" t="s">
        <v>15</v>
      </c>
    </row>
    <row r="35" spans="1:9" x14ac:dyDescent="0.25">
      <c r="A35" s="91" t="s">
        <v>111</v>
      </c>
      <c r="B35" s="68"/>
      <c r="C35" s="68"/>
      <c r="D35" s="68"/>
      <c r="E35" s="68"/>
      <c r="F35" s="68"/>
      <c r="G35" s="68"/>
      <c r="H35" s="68"/>
      <c r="I35" s="68"/>
    </row>
    <row r="36" spans="1:9" x14ac:dyDescent="0.25">
      <c r="A36" s="93" t="s">
        <v>16</v>
      </c>
      <c r="B36" s="94">
        <v>29</v>
      </c>
      <c r="C36" s="94">
        <v>46</v>
      </c>
      <c r="D36" s="94">
        <v>26</v>
      </c>
      <c r="E36" s="121">
        <f>26/29</f>
        <v>0.89655172413793105</v>
      </c>
      <c r="F36" s="94">
        <v>22</v>
      </c>
      <c r="G36" s="122">
        <f>22/29</f>
        <v>0.75862068965517238</v>
      </c>
      <c r="H36" s="94">
        <v>16</v>
      </c>
      <c r="I36" s="122">
        <f>16/29</f>
        <v>0.55172413793103448</v>
      </c>
    </row>
    <row r="37" spans="1:9" x14ac:dyDescent="0.25">
      <c r="A37" s="93" t="s">
        <v>17</v>
      </c>
      <c r="B37" s="94">
        <v>29</v>
      </c>
      <c r="C37" s="94">
        <v>36</v>
      </c>
      <c r="D37" s="94">
        <v>26</v>
      </c>
      <c r="E37" s="121">
        <f>26/29</f>
        <v>0.89655172413793105</v>
      </c>
      <c r="F37" s="94">
        <v>19</v>
      </c>
      <c r="G37" s="122">
        <f>19/29</f>
        <v>0.65517241379310343</v>
      </c>
      <c r="H37" s="94">
        <v>14</v>
      </c>
      <c r="I37" s="122">
        <f>14/29</f>
        <v>0.48275862068965519</v>
      </c>
    </row>
    <row r="38" spans="1:9" x14ac:dyDescent="0.25">
      <c r="A38" s="93" t="s">
        <v>18</v>
      </c>
      <c r="B38" s="94">
        <v>32</v>
      </c>
      <c r="C38" s="94">
        <v>38</v>
      </c>
      <c r="D38" s="94">
        <v>26</v>
      </c>
      <c r="E38" s="121">
        <f>26/32</f>
        <v>0.8125</v>
      </c>
      <c r="F38" s="94">
        <v>21</v>
      </c>
      <c r="G38" s="122">
        <f>21/32</f>
        <v>0.65625</v>
      </c>
      <c r="H38" s="94">
        <v>16</v>
      </c>
      <c r="I38" s="122">
        <f>16/32</f>
        <v>0.5</v>
      </c>
    </row>
    <row r="39" spans="1:9" x14ac:dyDescent="0.25">
      <c r="A39" s="93" t="s">
        <v>19</v>
      </c>
      <c r="B39" s="94">
        <v>42</v>
      </c>
      <c r="C39" s="94">
        <v>73</v>
      </c>
      <c r="D39" s="94">
        <v>46</v>
      </c>
      <c r="E39" s="121">
        <f>46/42</f>
        <v>1.0952380952380953</v>
      </c>
      <c r="F39" s="94">
        <v>31</v>
      </c>
      <c r="G39" s="122">
        <f>31/42</f>
        <v>0.73809523809523814</v>
      </c>
      <c r="H39" s="94">
        <v>28</v>
      </c>
      <c r="I39" s="122">
        <f>28/42</f>
        <v>0.66666666666666663</v>
      </c>
    </row>
    <row r="40" spans="1:9" x14ac:dyDescent="0.25">
      <c r="A40" s="93" t="s">
        <v>20</v>
      </c>
      <c r="B40" s="94">
        <v>40</v>
      </c>
      <c r="C40" s="94">
        <v>62</v>
      </c>
      <c r="D40" s="94">
        <v>40</v>
      </c>
      <c r="E40" s="121">
        <f>40/40</f>
        <v>1</v>
      </c>
      <c r="F40" s="94">
        <v>24</v>
      </c>
      <c r="G40" s="122">
        <f>24/40</f>
        <v>0.6</v>
      </c>
      <c r="H40" s="94">
        <v>19</v>
      </c>
      <c r="I40" s="122">
        <f>19/40</f>
        <v>0.47499999999999998</v>
      </c>
    </row>
    <row r="41" spans="1:9" x14ac:dyDescent="0.25">
      <c r="A41" s="93" t="s">
        <v>21</v>
      </c>
      <c r="B41" s="94">
        <v>34</v>
      </c>
      <c r="C41" s="94">
        <v>58</v>
      </c>
      <c r="D41" s="94">
        <v>36</v>
      </c>
      <c r="E41" s="121">
        <f>36/34</f>
        <v>1.0588235294117647</v>
      </c>
      <c r="F41" s="94">
        <v>24</v>
      </c>
      <c r="G41" s="122">
        <f>24/34</f>
        <v>0.70588235294117652</v>
      </c>
      <c r="H41" s="94">
        <v>20</v>
      </c>
      <c r="I41" s="122">
        <f>20/34</f>
        <v>0.58823529411764708</v>
      </c>
    </row>
    <row r="43" spans="1:9" x14ac:dyDescent="0.25">
      <c r="A43" s="1"/>
    </row>
    <row r="44" spans="1:9" x14ac:dyDescent="0.25">
      <c r="A44" s="7"/>
      <c r="B44" s="3"/>
      <c r="C44" s="3"/>
      <c r="D44" s="3"/>
      <c r="E44" s="18"/>
      <c r="F44" s="3"/>
      <c r="G44" s="19"/>
      <c r="H44" s="3"/>
      <c r="I44" s="19"/>
    </row>
    <row r="45" spans="1:9" x14ac:dyDescent="0.25">
      <c r="A45" s="7"/>
      <c r="B45" s="3"/>
      <c r="C45" s="3"/>
      <c r="D45" s="3"/>
      <c r="E45" s="18"/>
      <c r="F45" s="3"/>
      <c r="G45" s="19"/>
      <c r="H45" s="3"/>
      <c r="I45" s="19"/>
    </row>
    <row r="46" spans="1:9" x14ac:dyDescent="0.25">
      <c r="A46" s="7"/>
      <c r="B46" s="3"/>
      <c r="C46" s="3"/>
      <c r="D46" s="3"/>
      <c r="E46" s="18"/>
      <c r="F46" s="3"/>
      <c r="G46" s="19"/>
      <c r="H46" s="3"/>
      <c r="I46" s="19"/>
    </row>
    <row r="47" spans="1:9" x14ac:dyDescent="0.25">
      <c r="A47" s="7"/>
      <c r="B47" s="3"/>
      <c r="C47" s="3"/>
      <c r="D47" s="3"/>
      <c r="E47" s="18"/>
      <c r="F47" s="3"/>
      <c r="G47" s="19"/>
      <c r="H47" s="3"/>
      <c r="I47" s="19"/>
    </row>
    <row r="48" spans="1:9" x14ac:dyDescent="0.25">
      <c r="A48" s="7"/>
      <c r="B48" s="3"/>
      <c r="C48" s="3"/>
      <c r="D48" s="3"/>
      <c r="E48" s="18"/>
      <c r="F48" s="3"/>
      <c r="G48" s="19"/>
      <c r="H48" s="3"/>
      <c r="I48" s="19"/>
    </row>
    <row r="49" spans="1:9" x14ac:dyDescent="0.25">
      <c r="A49" s="7"/>
      <c r="B49" s="3"/>
      <c r="C49" s="3"/>
      <c r="D49" s="3"/>
      <c r="E49" s="18"/>
      <c r="F49" s="3"/>
      <c r="G49" s="19"/>
      <c r="H49" s="3"/>
      <c r="I49" s="19"/>
    </row>
    <row r="51" spans="1:9" x14ac:dyDescent="0.25">
      <c r="A51" s="4"/>
      <c r="B51" s="9"/>
    </row>
    <row r="52" spans="1:9" x14ac:dyDescent="0.25">
      <c r="A52" s="7"/>
      <c r="B52" s="3"/>
      <c r="C52" s="3"/>
      <c r="D52" s="3"/>
      <c r="E52" s="18"/>
      <c r="F52" s="3"/>
      <c r="G52" s="19"/>
      <c r="H52" s="3"/>
      <c r="I52" s="19"/>
    </row>
    <row r="53" spans="1:9" x14ac:dyDescent="0.25">
      <c r="A53" s="7"/>
      <c r="B53" s="3"/>
      <c r="C53" s="3"/>
      <c r="D53" s="3"/>
      <c r="E53" s="18"/>
      <c r="F53" s="3"/>
      <c r="G53" s="19"/>
      <c r="H53" s="3"/>
      <c r="I53" s="19"/>
    </row>
    <row r="54" spans="1:9" x14ac:dyDescent="0.25">
      <c r="A54" s="7"/>
      <c r="B54" s="3"/>
      <c r="C54" s="3"/>
      <c r="D54" s="3"/>
      <c r="E54" s="18"/>
      <c r="F54" s="3"/>
      <c r="G54" s="19"/>
      <c r="H54" s="3"/>
      <c r="I54" s="19"/>
    </row>
    <row r="55" spans="1:9" x14ac:dyDescent="0.25">
      <c r="A55" s="7"/>
      <c r="B55" s="3"/>
      <c r="C55" s="3"/>
      <c r="D55" s="3"/>
      <c r="E55" s="18"/>
      <c r="F55" s="3"/>
      <c r="G55" s="19"/>
      <c r="H55" s="3"/>
      <c r="I55" s="19"/>
    </row>
    <row r="56" spans="1:9" x14ac:dyDescent="0.25">
      <c r="A56" s="7"/>
      <c r="B56" s="3"/>
      <c r="C56" s="3"/>
      <c r="D56" s="3"/>
      <c r="E56" s="18"/>
      <c r="F56" s="3"/>
      <c r="G56" s="19"/>
      <c r="H56" s="3"/>
      <c r="I56" s="19"/>
    </row>
    <row r="57" spans="1:9" x14ac:dyDescent="0.25">
      <c r="A57" s="7"/>
      <c r="B57" s="3"/>
      <c r="C57" s="3"/>
      <c r="D57" s="3"/>
      <c r="E57" s="18"/>
      <c r="F57" s="3"/>
      <c r="G57" s="19"/>
      <c r="H57" s="3"/>
      <c r="I57" s="19"/>
    </row>
  </sheetData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34"/>
  <sheetViews>
    <sheetView zoomScale="90" zoomScaleNormal="90" workbookViewId="0">
      <selection activeCell="C6" sqref="C6"/>
    </sheetView>
  </sheetViews>
  <sheetFormatPr defaultRowHeight="15" x14ac:dyDescent="0.25"/>
  <cols>
    <col min="2" max="2" width="11.7109375" style="2" customWidth="1"/>
    <col min="3" max="3" width="10" style="2" customWidth="1"/>
    <col min="4" max="4" width="13.42578125" style="2" customWidth="1"/>
    <col min="5" max="5" width="12.85546875" style="2" customWidth="1"/>
    <col min="6" max="6" width="14.140625" style="2" customWidth="1"/>
    <col min="7" max="7" width="12.85546875" style="2" customWidth="1"/>
    <col min="8" max="8" width="13.85546875" style="2" customWidth="1"/>
    <col min="9" max="9" width="13.42578125" style="2" customWidth="1"/>
    <col min="10" max="91" width="9.140625" style="5"/>
  </cols>
  <sheetData>
    <row r="1" spans="1:91" ht="18.75" x14ac:dyDescent="0.3">
      <c r="A1" s="13" t="s">
        <v>59</v>
      </c>
      <c r="B1" s="25"/>
      <c r="C1" s="25"/>
      <c r="D1" s="25"/>
    </row>
    <row r="2" spans="1:91" ht="48" customHeight="1" x14ac:dyDescent="0.25">
      <c r="A2" s="11" t="s">
        <v>7</v>
      </c>
      <c r="B2" s="17" t="s">
        <v>8</v>
      </c>
      <c r="C2" s="17" t="s">
        <v>9</v>
      </c>
      <c r="D2" s="17" t="s">
        <v>10</v>
      </c>
      <c r="E2" s="17" t="s">
        <v>11</v>
      </c>
      <c r="F2" s="17" t="s">
        <v>12</v>
      </c>
      <c r="G2" s="17" t="s">
        <v>13</v>
      </c>
      <c r="H2" s="17" t="s">
        <v>14</v>
      </c>
      <c r="I2" s="17" t="s">
        <v>15</v>
      </c>
    </row>
    <row r="3" spans="1:91" s="68" customFormat="1" ht="18" customHeight="1" x14ac:dyDescent="0.25">
      <c r="A3" s="65" t="s">
        <v>24</v>
      </c>
      <c r="B3" s="59"/>
      <c r="C3" s="67"/>
      <c r="D3" s="67"/>
      <c r="E3" s="60"/>
      <c r="F3" s="60"/>
      <c r="G3" s="60"/>
      <c r="H3" s="60"/>
      <c r="I3" s="60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</row>
    <row r="4" spans="1:91" s="68" customFormat="1" x14ac:dyDescent="0.25">
      <c r="A4" s="69" t="s">
        <v>19</v>
      </c>
      <c r="B4" s="70">
        <v>548</v>
      </c>
      <c r="C4" s="70">
        <v>988</v>
      </c>
      <c r="D4" s="70">
        <v>657</v>
      </c>
      <c r="E4" s="71">
        <v>1.198905109489051</v>
      </c>
      <c r="F4" s="70">
        <v>434</v>
      </c>
      <c r="G4" s="72">
        <v>0.79197080291970801</v>
      </c>
      <c r="H4" s="70">
        <v>366</v>
      </c>
      <c r="I4" s="72">
        <v>0.66788321167883213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</row>
    <row r="5" spans="1:91" s="68" customFormat="1" x14ac:dyDescent="0.25">
      <c r="A5" s="69" t="s">
        <v>20</v>
      </c>
      <c r="B5" s="70">
        <v>506</v>
      </c>
      <c r="C5" s="70">
        <v>961</v>
      </c>
      <c r="D5" s="70">
        <v>620</v>
      </c>
      <c r="E5" s="71">
        <v>1.2252964426877471</v>
      </c>
      <c r="F5" s="70">
        <v>352</v>
      </c>
      <c r="G5" s="72">
        <v>0.69565217391304346</v>
      </c>
      <c r="H5" s="70">
        <v>301</v>
      </c>
      <c r="I5" s="72">
        <v>0.59486166007905139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</row>
    <row r="6" spans="1:91" s="68" customFormat="1" x14ac:dyDescent="0.25">
      <c r="A6" s="69" t="s">
        <v>21</v>
      </c>
      <c r="B6" s="70">
        <v>472</v>
      </c>
      <c r="C6" s="70">
        <v>914</v>
      </c>
      <c r="D6" s="70">
        <v>508</v>
      </c>
      <c r="E6" s="71">
        <v>1.076271186440678</v>
      </c>
      <c r="F6" s="70">
        <v>335</v>
      </c>
      <c r="G6" s="72">
        <v>0.7097457627118644</v>
      </c>
      <c r="H6" s="70">
        <v>279</v>
      </c>
      <c r="I6" s="72">
        <v>0.59110169491525422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</row>
    <row r="7" spans="1:91" s="5" customFormat="1" x14ac:dyDescent="0.25">
      <c r="A7" s="115"/>
      <c r="B7" s="116"/>
      <c r="C7" s="116"/>
      <c r="D7" s="116"/>
      <c r="E7" s="117"/>
      <c r="F7" s="116"/>
      <c r="G7" s="118"/>
      <c r="H7" s="116"/>
      <c r="I7" s="118"/>
    </row>
    <row r="8" spans="1:91" x14ac:dyDescent="0.25">
      <c r="A8" s="4" t="s">
        <v>2</v>
      </c>
    </row>
    <row r="9" spans="1:91" x14ac:dyDescent="0.25">
      <c r="A9" s="7" t="s">
        <v>19</v>
      </c>
      <c r="B9" s="3">
        <v>433</v>
      </c>
      <c r="C9" s="3">
        <v>787</v>
      </c>
      <c r="D9" s="3">
        <v>538</v>
      </c>
      <c r="E9" s="18">
        <v>1.2424942263279446</v>
      </c>
      <c r="F9" s="3">
        <v>349</v>
      </c>
      <c r="G9" s="19">
        <v>0.8060046189376443</v>
      </c>
      <c r="H9" s="3">
        <v>298</v>
      </c>
      <c r="I9" s="19">
        <v>0.68822170900692836</v>
      </c>
    </row>
    <row r="10" spans="1:91" x14ac:dyDescent="0.25">
      <c r="A10" s="7" t="s">
        <v>20</v>
      </c>
      <c r="B10" s="3">
        <v>401</v>
      </c>
      <c r="C10" s="3">
        <v>767</v>
      </c>
      <c r="D10" s="3">
        <v>516</v>
      </c>
      <c r="E10" s="18">
        <v>1.286783042394015</v>
      </c>
      <c r="F10" s="3">
        <v>285</v>
      </c>
      <c r="G10" s="19">
        <v>0.71072319201995016</v>
      </c>
      <c r="H10" s="3">
        <v>244</v>
      </c>
      <c r="I10" s="19">
        <v>0.60847880299251866</v>
      </c>
    </row>
    <row r="11" spans="1:91" x14ac:dyDescent="0.25">
      <c r="A11" s="7" t="s">
        <v>21</v>
      </c>
      <c r="B11" s="3">
        <v>343</v>
      </c>
      <c r="C11" s="3">
        <v>611</v>
      </c>
      <c r="D11" s="3">
        <v>370</v>
      </c>
      <c r="E11" s="18">
        <v>1.0787172011661808</v>
      </c>
      <c r="F11" s="3">
        <v>241</v>
      </c>
      <c r="G11" s="19">
        <v>0.70262390670553931</v>
      </c>
      <c r="H11" s="3">
        <v>203</v>
      </c>
      <c r="I11" s="19">
        <v>0.59183673469387754</v>
      </c>
    </row>
    <row r="12" spans="1:91" s="74" customFormat="1" x14ac:dyDescent="0.25">
      <c r="A12" s="77"/>
      <c r="B12" s="76"/>
      <c r="C12" s="76"/>
      <c r="D12" s="76"/>
      <c r="E12" s="80"/>
      <c r="F12" s="76"/>
      <c r="G12" s="81"/>
      <c r="H12" s="76"/>
      <c r="I12" s="81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</row>
    <row r="13" spans="1:91" s="68" customFormat="1" x14ac:dyDescent="0.25">
      <c r="A13" s="65" t="s">
        <v>1</v>
      </c>
      <c r="B13" s="67"/>
      <c r="C13" s="67"/>
      <c r="D13" s="67"/>
      <c r="E13" s="67"/>
      <c r="F13" s="67"/>
      <c r="G13" s="67"/>
      <c r="H13" s="67"/>
      <c r="I13" s="67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</row>
    <row r="14" spans="1:91" s="68" customFormat="1" x14ac:dyDescent="0.25">
      <c r="A14" s="69" t="s">
        <v>19</v>
      </c>
      <c r="B14" s="70">
        <v>49</v>
      </c>
      <c r="C14" s="70">
        <v>76</v>
      </c>
      <c r="D14" s="70">
        <v>43</v>
      </c>
      <c r="E14" s="71">
        <v>0.87755102040816324</v>
      </c>
      <c r="F14" s="70">
        <v>36</v>
      </c>
      <c r="G14" s="72">
        <v>0.73469387755102045</v>
      </c>
      <c r="H14" s="70">
        <v>26</v>
      </c>
      <c r="I14" s="72">
        <v>0.53061224489795922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</row>
    <row r="15" spans="1:91" s="68" customFormat="1" x14ac:dyDescent="0.25">
      <c r="A15" s="69" t="s">
        <v>20</v>
      </c>
      <c r="B15" s="70">
        <v>44</v>
      </c>
      <c r="C15" s="70">
        <v>88</v>
      </c>
      <c r="D15" s="70">
        <v>42</v>
      </c>
      <c r="E15" s="71">
        <v>0.95454545454545459</v>
      </c>
      <c r="F15" s="70">
        <v>28</v>
      </c>
      <c r="G15" s="72">
        <v>0.63636363636363635</v>
      </c>
      <c r="H15" s="70">
        <v>24</v>
      </c>
      <c r="I15" s="72">
        <v>0.54545454545454541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</row>
    <row r="16" spans="1:91" s="68" customFormat="1" ht="13.5" customHeight="1" x14ac:dyDescent="0.25">
      <c r="A16" s="69" t="s">
        <v>21</v>
      </c>
      <c r="B16" s="70">
        <v>69</v>
      </c>
      <c r="C16" s="70">
        <v>197</v>
      </c>
      <c r="D16" s="70">
        <v>72</v>
      </c>
      <c r="E16" s="71">
        <v>1.0434782608695652</v>
      </c>
      <c r="F16" s="70">
        <v>49</v>
      </c>
      <c r="G16" s="72">
        <v>0.71014492753623193</v>
      </c>
      <c r="H16" s="70">
        <v>42</v>
      </c>
      <c r="I16" s="72">
        <v>0.60869565217391308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</row>
    <row r="17" spans="1:91" s="5" customFormat="1" ht="13.5" customHeight="1" x14ac:dyDescent="0.25">
      <c r="A17" s="115"/>
      <c r="B17" s="116"/>
      <c r="C17" s="116"/>
      <c r="D17" s="116"/>
      <c r="E17" s="117"/>
      <c r="F17" s="116"/>
      <c r="G17" s="118"/>
      <c r="H17" s="116"/>
      <c r="I17" s="118"/>
    </row>
    <row r="18" spans="1:91" x14ac:dyDescent="0.25">
      <c r="A18" s="4" t="s">
        <v>0</v>
      </c>
      <c r="B18" s="9"/>
    </row>
    <row r="19" spans="1:91" x14ac:dyDescent="0.25">
      <c r="A19" s="7" t="s">
        <v>19</v>
      </c>
      <c r="B19" s="3">
        <v>23</v>
      </c>
      <c r="C19" s="3">
        <v>48</v>
      </c>
      <c r="D19" s="3">
        <v>27</v>
      </c>
      <c r="E19" s="18">
        <v>1.173913043478261</v>
      </c>
      <c r="F19" s="3">
        <v>17</v>
      </c>
      <c r="G19" s="19">
        <v>0.73913043478260865</v>
      </c>
      <c r="H19" s="3">
        <v>13</v>
      </c>
      <c r="I19" s="19">
        <v>0.56521739130434778</v>
      </c>
    </row>
    <row r="20" spans="1:91" x14ac:dyDescent="0.25">
      <c r="A20" s="7" t="s">
        <v>20</v>
      </c>
      <c r="B20" s="3">
        <v>21</v>
      </c>
      <c r="C20" s="3">
        <v>44</v>
      </c>
      <c r="D20" s="3">
        <v>22</v>
      </c>
      <c r="E20" s="18">
        <v>1.0476190476190477</v>
      </c>
      <c r="F20" s="3">
        <v>15</v>
      </c>
      <c r="G20" s="19">
        <v>0.7142857142857143</v>
      </c>
      <c r="H20" s="3">
        <v>14</v>
      </c>
      <c r="I20" s="19">
        <v>0.66666666666666663</v>
      </c>
    </row>
    <row r="21" spans="1:91" x14ac:dyDescent="0.25">
      <c r="A21" s="7" t="s">
        <v>21</v>
      </c>
      <c r="B21" s="3">
        <v>25</v>
      </c>
      <c r="C21" s="3">
        <v>48</v>
      </c>
      <c r="D21" s="3">
        <v>30</v>
      </c>
      <c r="E21" s="18">
        <v>1.2</v>
      </c>
      <c r="F21" s="3">
        <v>21</v>
      </c>
      <c r="G21" s="19">
        <v>0.84</v>
      </c>
      <c r="H21" s="3">
        <v>14</v>
      </c>
      <c r="I21" s="19">
        <v>0.56000000000000005</v>
      </c>
    </row>
    <row r="22" spans="1:91" s="74" customFormat="1" x14ac:dyDescent="0.25">
      <c r="A22" s="77"/>
      <c r="B22" s="76"/>
      <c r="C22" s="76"/>
      <c r="D22" s="76"/>
      <c r="E22" s="80"/>
      <c r="F22" s="76"/>
      <c r="G22" s="81"/>
      <c r="H22" s="76"/>
      <c r="I22" s="81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</row>
    <row r="23" spans="1:91" s="68" customFormat="1" x14ac:dyDescent="0.25">
      <c r="A23" s="91" t="s">
        <v>111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</row>
    <row r="24" spans="1:91" s="68" customFormat="1" x14ac:dyDescent="0.25">
      <c r="A24" s="93" t="s">
        <v>19</v>
      </c>
      <c r="B24" s="94">
        <v>42</v>
      </c>
      <c r="C24" s="94">
        <v>73</v>
      </c>
      <c r="D24" s="94">
        <v>46</v>
      </c>
      <c r="E24" s="121">
        <f>46/42</f>
        <v>1.0952380952380953</v>
      </c>
      <c r="F24" s="94">
        <v>31</v>
      </c>
      <c r="G24" s="122">
        <f>31/42</f>
        <v>0.73809523809523814</v>
      </c>
      <c r="H24" s="94">
        <v>28</v>
      </c>
      <c r="I24" s="122">
        <f>28/42</f>
        <v>0.66666666666666663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</row>
    <row r="25" spans="1:91" s="68" customFormat="1" x14ac:dyDescent="0.25">
      <c r="A25" s="93" t="s">
        <v>20</v>
      </c>
      <c r="B25" s="94">
        <v>40</v>
      </c>
      <c r="C25" s="94">
        <v>62</v>
      </c>
      <c r="D25" s="94">
        <v>40</v>
      </c>
      <c r="E25" s="121">
        <f>40/40</f>
        <v>1</v>
      </c>
      <c r="F25" s="94">
        <v>24</v>
      </c>
      <c r="G25" s="122">
        <f>24/40</f>
        <v>0.6</v>
      </c>
      <c r="H25" s="94">
        <v>19</v>
      </c>
      <c r="I25" s="122">
        <f>19/40</f>
        <v>0.47499999999999998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</row>
    <row r="26" spans="1:91" s="68" customFormat="1" x14ac:dyDescent="0.25">
      <c r="A26" s="93" t="s">
        <v>21</v>
      </c>
      <c r="B26" s="94">
        <v>34</v>
      </c>
      <c r="C26" s="94">
        <v>58</v>
      </c>
      <c r="D26" s="94">
        <v>36</v>
      </c>
      <c r="E26" s="121">
        <f>36/34</f>
        <v>1.0588235294117647</v>
      </c>
      <c r="F26" s="94">
        <v>24</v>
      </c>
      <c r="G26" s="122">
        <f>24/34</f>
        <v>0.70588235294117652</v>
      </c>
      <c r="H26" s="94">
        <v>20</v>
      </c>
      <c r="I26" s="122">
        <f>20/34</f>
        <v>0.58823529411764708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</row>
    <row r="27" spans="1:91" x14ac:dyDescent="0.25">
      <c r="A27" s="1"/>
    </row>
    <row r="28" spans="1:91" x14ac:dyDescent="0.25">
      <c r="A28" s="7"/>
      <c r="B28" s="3"/>
      <c r="C28" s="3"/>
      <c r="D28" s="3"/>
      <c r="E28" s="18"/>
      <c r="F28" s="3"/>
      <c r="G28" s="19"/>
      <c r="H28" s="3"/>
      <c r="I28" s="19"/>
    </row>
    <row r="29" spans="1:91" x14ac:dyDescent="0.25">
      <c r="A29" s="7"/>
      <c r="B29" s="3"/>
      <c r="C29" s="3"/>
      <c r="D29" s="3"/>
      <c r="E29" s="18"/>
      <c r="F29" s="3"/>
      <c r="G29" s="19"/>
      <c r="H29" s="3"/>
      <c r="I29" s="19"/>
    </row>
    <row r="30" spans="1:91" x14ac:dyDescent="0.25">
      <c r="A30" s="7"/>
      <c r="B30" s="3"/>
      <c r="C30" s="3"/>
      <c r="D30" s="3"/>
      <c r="E30" s="18"/>
      <c r="F30" s="3"/>
      <c r="G30" s="19"/>
      <c r="H30" s="3"/>
      <c r="I30" s="19"/>
    </row>
    <row r="31" spans="1:91" s="5" customFormat="1" x14ac:dyDescent="0.25">
      <c r="A31" s="112"/>
      <c r="B31" s="113"/>
      <c r="C31" s="114"/>
      <c r="D31" s="114"/>
      <c r="E31" s="114"/>
      <c r="F31" s="114"/>
      <c r="G31" s="114"/>
      <c r="H31" s="114"/>
      <c r="I31" s="114"/>
    </row>
    <row r="32" spans="1:91" s="5" customFormat="1" x14ac:dyDescent="0.25">
      <c r="A32" s="115"/>
      <c r="B32" s="116"/>
      <c r="C32" s="116"/>
      <c r="D32" s="116"/>
      <c r="E32" s="117"/>
      <c r="F32" s="116"/>
      <c r="G32" s="118"/>
      <c r="H32" s="116"/>
      <c r="I32" s="118"/>
    </row>
    <row r="33" spans="1:9" s="5" customFormat="1" x14ac:dyDescent="0.25">
      <c r="A33" s="115"/>
      <c r="B33" s="116"/>
      <c r="C33" s="116"/>
      <c r="D33" s="116"/>
      <c r="E33" s="117"/>
      <c r="F33" s="116"/>
      <c r="G33" s="118"/>
      <c r="H33" s="116"/>
      <c r="I33" s="118"/>
    </row>
    <row r="34" spans="1:9" s="5" customFormat="1" x14ac:dyDescent="0.25">
      <c r="A34" s="115"/>
      <c r="B34" s="116"/>
      <c r="C34" s="116"/>
      <c r="D34" s="116"/>
      <c r="E34" s="117"/>
      <c r="F34" s="116"/>
      <c r="G34" s="118"/>
      <c r="H34" s="116"/>
      <c r="I34" s="118"/>
    </row>
  </sheetData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H20" sqref="H20"/>
    </sheetView>
  </sheetViews>
  <sheetFormatPr defaultRowHeight="15" x14ac:dyDescent="0.25"/>
  <cols>
    <col min="1" max="1" width="10.5703125" customWidth="1"/>
    <col min="2" max="2" width="11.42578125" customWidth="1"/>
    <col min="3" max="3" width="13.42578125" customWidth="1"/>
    <col min="4" max="4" width="13" customWidth="1"/>
    <col min="5" max="6" width="12.5703125" customWidth="1"/>
    <col min="7" max="7" width="13.28515625" customWidth="1"/>
    <col min="8" max="8" width="14.5703125" customWidth="1"/>
    <col min="9" max="9" width="12.7109375" customWidth="1"/>
    <col min="10" max="10" width="12" customWidth="1"/>
    <col min="11" max="11" width="12.28515625" customWidth="1"/>
    <col min="12" max="12" width="12.140625" customWidth="1"/>
  </cols>
  <sheetData>
    <row r="1" spans="1:9" ht="18.75" x14ac:dyDescent="0.3">
      <c r="A1" s="78" t="s">
        <v>80</v>
      </c>
      <c r="B1" s="84"/>
      <c r="C1" s="84"/>
      <c r="D1" s="84"/>
      <c r="E1" s="75"/>
    </row>
    <row r="3" spans="1:9" ht="45" x14ac:dyDescent="0.25">
      <c r="A3" s="12" t="s">
        <v>7</v>
      </c>
      <c r="B3" s="17" t="s">
        <v>68</v>
      </c>
      <c r="C3" s="17" t="s">
        <v>9</v>
      </c>
      <c r="D3" s="17" t="s">
        <v>5</v>
      </c>
      <c r="E3" s="17" t="s">
        <v>64</v>
      </c>
      <c r="F3" s="102" t="s">
        <v>87</v>
      </c>
      <c r="G3" s="17" t="s">
        <v>65</v>
      </c>
      <c r="H3" s="17" t="s">
        <v>13</v>
      </c>
      <c r="I3" s="85" t="s">
        <v>35</v>
      </c>
    </row>
    <row r="4" spans="1:9" x14ac:dyDescent="0.25">
      <c r="A4" s="7" t="s">
        <v>16</v>
      </c>
      <c r="B4" s="76">
        <v>219</v>
      </c>
      <c r="C4" s="76">
        <v>245</v>
      </c>
      <c r="D4" s="76">
        <v>238</v>
      </c>
      <c r="E4" s="80">
        <v>1.08675799086758</v>
      </c>
      <c r="F4" s="88">
        <v>1.7795727401129944</v>
      </c>
      <c r="G4" s="76">
        <v>89</v>
      </c>
      <c r="H4" s="81">
        <v>0.40639269406392692</v>
      </c>
      <c r="I4" s="86">
        <v>0.49196680790960451</v>
      </c>
    </row>
    <row r="5" spans="1:9" x14ac:dyDescent="0.25">
      <c r="A5" s="7" t="s">
        <v>17</v>
      </c>
      <c r="B5" s="76">
        <v>285</v>
      </c>
      <c r="C5" s="76">
        <v>368</v>
      </c>
      <c r="D5" s="76">
        <v>361</v>
      </c>
      <c r="E5" s="80">
        <v>1.2666666666666666</v>
      </c>
      <c r="F5" s="88">
        <v>1.7546002410606669</v>
      </c>
      <c r="G5" s="76">
        <v>131</v>
      </c>
      <c r="H5" s="81">
        <v>0.45964912280701753</v>
      </c>
      <c r="I5" s="86">
        <v>0.48477300120530331</v>
      </c>
    </row>
    <row r="6" spans="1:9" x14ac:dyDescent="0.25">
      <c r="A6" s="7" t="s">
        <v>18</v>
      </c>
      <c r="B6" s="76">
        <v>283</v>
      </c>
      <c r="C6" s="76">
        <v>401</v>
      </c>
      <c r="D6" s="76">
        <v>392</v>
      </c>
      <c r="E6" s="80">
        <v>1.3851590106007068</v>
      </c>
      <c r="F6" s="88">
        <v>1.9744653911086101</v>
      </c>
      <c r="G6" s="76">
        <v>122</v>
      </c>
      <c r="H6" s="81">
        <v>0.43109540636042404</v>
      </c>
      <c r="I6" s="86">
        <v>0.50661226786719193</v>
      </c>
    </row>
    <row r="7" spans="1:9" x14ac:dyDescent="0.25">
      <c r="A7" s="7" t="s">
        <v>19</v>
      </c>
      <c r="B7" s="76">
        <v>274</v>
      </c>
      <c r="C7" s="76">
        <v>337</v>
      </c>
      <c r="D7" s="76">
        <v>298</v>
      </c>
      <c r="E7" s="80">
        <v>1.0875912408759123</v>
      </c>
      <c r="F7" s="88">
        <v>2.1476685822361241</v>
      </c>
      <c r="G7" s="76">
        <v>115</v>
      </c>
      <c r="H7" s="81">
        <v>0.41970802919708028</v>
      </c>
      <c r="I7" s="86">
        <v>0.51531243180330255</v>
      </c>
    </row>
    <row r="8" spans="1:9" x14ac:dyDescent="0.25">
      <c r="A8" s="7" t="s">
        <v>20</v>
      </c>
      <c r="B8" s="76">
        <v>262</v>
      </c>
      <c r="C8" s="76">
        <v>538</v>
      </c>
      <c r="D8" s="76">
        <v>456</v>
      </c>
      <c r="E8" s="80">
        <v>1.7404580152671756</v>
      </c>
      <c r="F8" s="88">
        <v>2.0635824977210575</v>
      </c>
      <c r="G8" s="76">
        <v>91</v>
      </c>
      <c r="H8" s="81">
        <v>0.34732824427480918</v>
      </c>
      <c r="I8" s="86">
        <v>0.49149194773625038</v>
      </c>
    </row>
    <row r="9" spans="1:9" x14ac:dyDescent="0.25">
      <c r="A9" s="7" t="s">
        <v>21</v>
      </c>
      <c r="B9" s="76">
        <v>213</v>
      </c>
      <c r="C9" s="76">
        <v>518</v>
      </c>
      <c r="D9" s="76">
        <v>416</v>
      </c>
      <c r="E9" s="80">
        <v>1.9530516431924883</v>
      </c>
      <c r="F9" s="88">
        <v>1.9880617378698728</v>
      </c>
      <c r="G9" s="76">
        <v>100</v>
      </c>
      <c r="H9" s="81">
        <v>0.46948356807511737</v>
      </c>
      <c r="I9" s="86">
        <v>0.48358488957107532</v>
      </c>
    </row>
    <row r="10" spans="1:9" x14ac:dyDescent="0.25">
      <c r="A10" s="14" t="s">
        <v>67</v>
      </c>
      <c r="B10" s="82">
        <v>1536</v>
      </c>
      <c r="C10" s="82">
        <v>2407</v>
      </c>
      <c r="D10" s="82">
        <v>2161</v>
      </c>
      <c r="E10" s="98">
        <v>1.4069010416666667</v>
      </c>
      <c r="F10" s="103">
        <v>1.9584089159173659</v>
      </c>
      <c r="G10" s="82">
        <v>648</v>
      </c>
      <c r="H10" s="83">
        <v>0.421875</v>
      </c>
      <c r="I10" s="87">
        <v>0.49633941039059337</v>
      </c>
    </row>
    <row r="12" spans="1:9" ht="45" x14ac:dyDescent="0.25">
      <c r="A12" s="12" t="s">
        <v>7</v>
      </c>
      <c r="B12" s="17" t="s">
        <v>66</v>
      </c>
      <c r="C12" s="17" t="s">
        <v>15</v>
      </c>
      <c r="D12" s="85" t="s">
        <v>36</v>
      </c>
    </row>
    <row r="13" spans="1:9" x14ac:dyDescent="0.25">
      <c r="A13" s="77" t="s">
        <v>16</v>
      </c>
      <c r="B13" s="76">
        <v>67</v>
      </c>
      <c r="C13" s="81">
        <v>0.30593607305936071</v>
      </c>
      <c r="D13" s="86">
        <v>0.33342161016949151</v>
      </c>
    </row>
    <row r="14" spans="1:9" x14ac:dyDescent="0.25">
      <c r="A14" s="77" t="s">
        <v>17</v>
      </c>
      <c r="B14" s="76">
        <v>81</v>
      </c>
      <c r="C14" s="81">
        <v>0.28421052631578947</v>
      </c>
      <c r="D14" s="86">
        <v>0.34190437926878264</v>
      </c>
    </row>
    <row r="15" spans="1:9" x14ac:dyDescent="0.25">
      <c r="A15" s="77" t="s">
        <v>18</v>
      </c>
      <c r="B15" s="76">
        <v>90</v>
      </c>
      <c r="C15" s="81">
        <v>0.31802120141342755</v>
      </c>
      <c r="D15" s="86">
        <v>0.35249015194147437</v>
      </c>
    </row>
    <row r="16" spans="1:9" x14ac:dyDescent="0.25">
      <c r="A16" s="77" t="s">
        <v>19</v>
      </c>
      <c r="B16" s="76">
        <v>76</v>
      </c>
      <c r="C16" s="81">
        <v>0.27737226277372262</v>
      </c>
      <c r="D16" s="86">
        <v>0.36560704153633522</v>
      </c>
    </row>
    <row r="17" spans="1:4" x14ac:dyDescent="0.25">
      <c r="A17" s="77" t="s">
        <v>20</v>
      </c>
      <c r="B17" s="76">
        <v>80</v>
      </c>
      <c r="C17" s="81">
        <v>0.30534351145038169</v>
      </c>
      <c r="D17" s="86">
        <v>0.35027347310847767</v>
      </c>
    </row>
    <row r="18" spans="1:4" x14ac:dyDescent="0.25">
      <c r="A18" s="77" t="s">
        <v>21</v>
      </c>
      <c r="B18" s="76">
        <v>74</v>
      </c>
      <c r="C18" s="81">
        <v>0.34741784037558687</v>
      </c>
      <c r="D18" s="86">
        <v>0.35226400613967768</v>
      </c>
    </row>
    <row r="19" spans="1:4" x14ac:dyDescent="0.25">
      <c r="A19" s="79" t="s">
        <v>67</v>
      </c>
      <c r="B19" s="82">
        <v>468</v>
      </c>
      <c r="C19" s="100">
        <v>0.3046875</v>
      </c>
      <c r="D19" s="104">
        <v>0.34988972555365599</v>
      </c>
    </row>
  </sheetData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B33" sqref="B33"/>
    </sheetView>
  </sheetViews>
  <sheetFormatPr defaultRowHeight="15" x14ac:dyDescent="0.25"/>
  <cols>
    <col min="1" max="1" width="12.140625" customWidth="1"/>
    <col min="2" max="2" width="13" style="2" customWidth="1"/>
    <col min="3" max="3" width="14.42578125" style="2" customWidth="1"/>
    <col min="4" max="4" width="13.140625" style="2" customWidth="1"/>
    <col min="5" max="5" width="14.140625" style="2" customWidth="1"/>
    <col min="6" max="6" width="18.42578125" style="2" customWidth="1"/>
    <col min="7" max="7" width="18.28515625" style="2" customWidth="1"/>
    <col min="8" max="8" width="15.5703125" style="2" customWidth="1"/>
  </cols>
  <sheetData>
    <row r="1" spans="1:8" s="13" customFormat="1" ht="18.75" x14ac:dyDescent="0.3">
      <c r="A1" s="13" t="s">
        <v>88</v>
      </c>
      <c r="B1" s="25"/>
      <c r="C1" s="25"/>
      <c r="D1" s="25"/>
      <c r="E1" s="25"/>
      <c r="F1" s="25"/>
      <c r="G1" s="25"/>
      <c r="H1" s="25"/>
    </row>
    <row r="2" spans="1:8" s="13" customFormat="1" ht="18.75" x14ac:dyDescent="0.3">
      <c r="B2" s="25"/>
      <c r="C2" s="25"/>
      <c r="D2" s="25"/>
      <c r="E2" s="25"/>
      <c r="F2" s="25"/>
      <c r="G2" s="25"/>
      <c r="H2" s="25"/>
    </row>
    <row r="3" spans="1:8" s="1" customFormat="1" x14ac:dyDescent="0.25">
      <c r="A3" s="1" t="s">
        <v>23</v>
      </c>
      <c r="B3" s="9"/>
      <c r="C3" s="9"/>
      <c r="D3" s="9"/>
      <c r="E3" s="9"/>
      <c r="F3" s="9"/>
      <c r="G3" s="9"/>
      <c r="H3" s="9"/>
    </row>
    <row r="4" spans="1:8" ht="46.5" customHeight="1" x14ac:dyDescent="0.25">
      <c r="A4" s="11" t="s">
        <v>7</v>
      </c>
      <c r="B4" s="17" t="s">
        <v>8</v>
      </c>
      <c r="C4" s="17" t="s">
        <v>25</v>
      </c>
      <c r="D4" s="17" t="s">
        <v>26</v>
      </c>
      <c r="E4" s="31" t="s">
        <v>33</v>
      </c>
      <c r="F4" s="17" t="s">
        <v>27</v>
      </c>
      <c r="G4" s="17" t="s">
        <v>28</v>
      </c>
      <c r="H4" s="31" t="s">
        <v>32</v>
      </c>
    </row>
    <row r="5" spans="1:8" x14ac:dyDescent="0.25">
      <c r="A5" s="7" t="s">
        <v>16</v>
      </c>
      <c r="B5" s="3">
        <v>767</v>
      </c>
      <c r="C5" s="3">
        <v>318</v>
      </c>
      <c r="D5" s="19">
        <v>0.41460234680573665</v>
      </c>
      <c r="E5" s="32">
        <v>0.42854505169867063</v>
      </c>
      <c r="F5" s="3">
        <v>187</v>
      </c>
      <c r="G5" s="19">
        <v>0.24380704041720991</v>
      </c>
      <c r="H5" s="32">
        <v>0.34675036927621861</v>
      </c>
    </row>
    <row r="6" spans="1:8" x14ac:dyDescent="0.25">
      <c r="A6" s="7" t="s">
        <v>17</v>
      </c>
      <c r="B6" s="3">
        <v>755</v>
      </c>
      <c r="C6" s="3">
        <v>302</v>
      </c>
      <c r="D6" s="19">
        <v>0.4</v>
      </c>
      <c r="E6" s="32">
        <v>0.43997477363845217</v>
      </c>
      <c r="F6" s="3">
        <v>200</v>
      </c>
      <c r="G6" s="19">
        <v>0.26490066225165565</v>
      </c>
      <c r="H6" s="32">
        <v>0.35352943826298483</v>
      </c>
    </row>
    <row r="7" spans="1:8" x14ac:dyDescent="0.25">
      <c r="A7" s="7" t="s">
        <v>18</v>
      </c>
      <c r="B7" s="3">
        <v>769</v>
      </c>
      <c r="C7" s="3">
        <v>333</v>
      </c>
      <c r="D7" s="19">
        <v>0.43302990897269183</v>
      </c>
      <c r="E7" s="32">
        <v>0.44402820625826356</v>
      </c>
      <c r="F7" s="3">
        <v>195</v>
      </c>
      <c r="G7" s="19">
        <v>0.25357607282184658</v>
      </c>
      <c r="H7" s="32">
        <v>0.35570736007051562</v>
      </c>
    </row>
    <row r="8" spans="1:8" x14ac:dyDescent="0.25">
      <c r="A8" s="7" t="s">
        <v>19</v>
      </c>
      <c r="B8" s="3">
        <v>839</v>
      </c>
      <c r="C8" s="3">
        <v>381</v>
      </c>
      <c r="D8" s="19">
        <v>0.4541120381406436</v>
      </c>
      <c r="E8" s="32">
        <v>0.44899387576552929</v>
      </c>
      <c r="F8" s="3">
        <v>257</v>
      </c>
      <c r="G8" s="19">
        <v>0.30631704410011917</v>
      </c>
      <c r="H8" s="32">
        <v>0.34960629921259845</v>
      </c>
    </row>
    <row r="9" spans="1:8" x14ac:dyDescent="0.25">
      <c r="A9" s="7" t="s">
        <v>20</v>
      </c>
      <c r="B9" s="3">
        <v>777</v>
      </c>
      <c r="C9" s="3">
        <v>319</v>
      </c>
      <c r="D9" s="19">
        <v>0.41055341055341055</v>
      </c>
      <c r="E9" s="32">
        <v>0.44439396692713068</v>
      </c>
      <c r="F9" s="3">
        <v>222</v>
      </c>
      <c r="G9" s="19">
        <v>0.2857142857142857</v>
      </c>
      <c r="H9" s="32">
        <v>0.36339269489369436</v>
      </c>
    </row>
    <row r="10" spans="1:8" x14ac:dyDescent="0.25">
      <c r="A10" s="14" t="s">
        <v>4</v>
      </c>
      <c r="B10" s="21">
        <v>3907</v>
      </c>
      <c r="C10" s="21">
        <v>1653</v>
      </c>
      <c r="D10" s="22">
        <v>0.42308676734067058</v>
      </c>
      <c r="E10" s="33">
        <v>0.44130132376037695</v>
      </c>
      <c r="F10" s="21">
        <v>1061</v>
      </c>
      <c r="G10" s="22">
        <v>0.2715638597389301</v>
      </c>
      <c r="H10" s="33">
        <v>0.35379851918330718</v>
      </c>
    </row>
    <row r="11" spans="1:8" s="5" customFormat="1" ht="21" customHeight="1" x14ac:dyDescent="0.25">
      <c r="A11" s="20"/>
      <c r="B11" s="23"/>
      <c r="C11" s="23"/>
      <c r="D11" s="24"/>
      <c r="E11" s="24"/>
      <c r="F11" s="23"/>
      <c r="G11" s="24"/>
      <c r="H11" s="24"/>
    </row>
    <row r="12" spans="1:8" x14ac:dyDescent="0.25">
      <c r="A12" s="1" t="s">
        <v>24</v>
      </c>
      <c r="B12" s="9"/>
    </row>
    <row r="13" spans="1:8" x14ac:dyDescent="0.25">
      <c r="A13" s="7" t="s">
        <v>16</v>
      </c>
      <c r="B13" s="3">
        <v>392</v>
      </c>
      <c r="C13" s="3">
        <v>171</v>
      </c>
      <c r="D13" s="19">
        <v>0.43622448979591838</v>
      </c>
      <c r="E13" s="32">
        <v>0.42387297986957756</v>
      </c>
      <c r="F13" s="3">
        <v>77</v>
      </c>
      <c r="G13" s="19">
        <v>0.19642857142857142</v>
      </c>
      <c r="H13" s="32">
        <v>0.23554011908137226</v>
      </c>
    </row>
    <row r="14" spans="1:8" x14ac:dyDescent="0.25">
      <c r="A14" s="7" t="s">
        <v>17</v>
      </c>
      <c r="B14" s="3">
        <v>416</v>
      </c>
      <c r="C14" s="3">
        <v>183</v>
      </c>
      <c r="D14" s="19">
        <v>0.43990384615384615</v>
      </c>
      <c r="E14" s="32">
        <v>0.42894773325939278</v>
      </c>
      <c r="F14" s="3">
        <v>73</v>
      </c>
      <c r="G14" s="19">
        <v>0.17548076923076922</v>
      </c>
      <c r="H14" s="32">
        <v>0.21017607098294747</v>
      </c>
    </row>
    <row r="15" spans="1:8" x14ac:dyDescent="0.25">
      <c r="A15" s="7" t="s">
        <v>18</v>
      </c>
      <c r="B15" s="3">
        <v>462</v>
      </c>
      <c r="C15" s="3">
        <v>214</v>
      </c>
      <c r="D15" s="19">
        <v>0.46320346320346323</v>
      </c>
      <c r="E15" s="32">
        <v>0.44613227389577004</v>
      </c>
      <c r="F15" s="3">
        <v>133</v>
      </c>
      <c r="G15" s="19">
        <v>0.2878787878787879</v>
      </c>
      <c r="H15" s="32">
        <v>0.22779855106333255</v>
      </c>
    </row>
    <row r="16" spans="1:8" x14ac:dyDescent="0.25">
      <c r="A16" s="7" t="s">
        <v>19</v>
      </c>
      <c r="B16" s="3">
        <v>548</v>
      </c>
      <c r="C16" s="3">
        <v>296</v>
      </c>
      <c r="D16" s="19">
        <v>0.54014598540145986</v>
      </c>
      <c r="E16" s="32">
        <v>0.4689119170984456</v>
      </c>
      <c r="F16" s="3">
        <v>178</v>
      </c>
      <c r="G16" s="19">
        <v>0.32481751824817517</v>
      </c>
      <c r="H16" s="32">
        <v>0.2501321772232209</v>
      </c>
    </row>
    <row r="17" spans="1:8" x14ac:dyDescent="0.25">
      <c r="A17" s="7" t="s">
        <v>20</v>
      </c>
      <c r="B17" s="3">
        <v>506</v>
      </c>
      <c r="C17" s="3">
        <v>224</v>
      </c>
      <c r="D17" s="19">
        <v>0.44268774703557312</v>
      </c>
      <c r="E17" s="32">
        <v>0.46624398262298933</v>
      </c>
      <c r="F17" s="3">
        <v>175</v>
      </c>
      <c r="G17" s="19">
        <v>0.3458498023715415</v>
      </c>
      <c r="H17" s="32">
        <v>0.26177057649407071</v>
      </c>
    </row>
    <row r="18" spans="1:8" x14ac:dyDescent="0.25">
      <c r="A18" s="14" t="s">
        <v>4</v>
      </c>
      <c r="B18" s="21">
        <v>2324</v>
      </c>
      <c r="C18" s="21">
        <v>1088</v>
      </c>
      <c r="D18" s="22">
        <v>0.46815834767641995</v>
      </c>
      <c r="E18" s="33">
        <v>0.44872423343709406</v>
      </c>
      <c r="F18" s="21">
        <v>636</v>
      </c>
      <c r="G18" s="22">
        <v>0.27366609294320138</v>
      </c>
      <c r="H18" s="33">
        <v>0.23829015417044536</v>
      </c>
    </row>
  </sheetData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opLeftCell="A12" zoomScale="90" zoomScaleNormal="90" workbookViewId="0">
      <selection activeCell="L25" sqref="L25"/>
    </sheetView>
  </sheetViews>
  <sheetFormatPr defaultRowHeight="15" x14ac:dyDescent="0.25"/>
  <cols>
    <col min="1" max="1" width="12.7109375" customWidth="1"/>
    <col min="2" max="2" width="12.85546875" style="2" customWidth="1"/>
    <col min="3" max="3" width="17" style="2" customWidth="1"/>
    <col min="4" max="4" width="16.5703125" style="2" customWidth="1"/>
    <col min="5" max="5" width="18" style="2" customWidth="1"/>
    <col min="6" max="6" width="18.42578125" style="2" customWidth="1"/>
  </cols>
  <sheetData>
    <row r="1" spans="1:7" ht="18.75" x14ac:dyDescent="0.3">
      <c r="A1" s="13" t="s">
        <v>60</v>
      </c>
    </row>
    <row r="2" spans="1:7" ht="49.5" customHeight="1" x14ac:dyDescent="0.25">
      <c r="A2" s="11" t="s">
        <v>7</v>
      </c>
      <c r="B2" s="17" t="s">
        <v>8</v>
      </c>
      <c r="C2" s="17" t="s">
        <v>25</v>
      </c>
      <c r="D2" s="17" t="s">
        <v>26</v>
      </c>
      <c r="E2" s="17" t="s">
        <v>27</v>
      </c>
      <c r="F2" s="17" t="s">
        <v>28</v>
      </c>
    </row>
    <row r="3" spans="1:7" ht="17.25" customHeight="1" x14ac:dyDescent="0.25">
      <c r="A3" s="89" t="s">
        <v>23</v>
      </c>
      <c r="B3" s="90"/>
      <c r="C3" s="60"/>
      <c r="D3" s="60"/>
      <c r="E3" s="60"/>
      <c r="F3" s="60"/>
    </row>
    <row r="4" spans="1:7" x14ac:dyDescent="0.25">
      <c r="A4" s="93" t="s">
        <v>16</v>
      </c>
      <c r="B4" s="94">
        <v>767</v>
      </c>
      <c r="C4" s="94">
        <v>318</v>
      </c>
      <c r="D4" s="95">
        <v>0.41460234680573665</v>
      </c>
      <c r="E4" s="94">
        <v>187</v>
      </c>
      <c r="F4" s="95">
        <v>0.24380704041720991</v>
      </c>
    </row>
    <row r="5" spans="1:7" x14ac:dyDescent="0.25">
      <c r="A5" s="93" t="s">
        <v>17</v>
      </c>
      <c r="B5" s="94">
        <v>755</v>
      </c>
      <c r="C5" s="94">
        <v>302</v>
      </c>
      <c r="D5" s="95">
        <v>0.4</v>
      </c>
      <c r="E5" s="94">
        <v>200</v>
      </c>
      <c r="F5" s="95">
        <v>0.26490066225165565</v>
      </c>
    </row>
    <row r="6" spans="1:7" x14ac:dyDescent="0.25">
      <c r="A6" s="93" t="s">
        <v>18</v>
      </c>
      <c r="B6" s="94">
        <v>769</v>
      </c>
      <c r="C6" s="94">
        <v>333</v>
      </c>
      <c r="D6" s="95">
        <v>0.43302990897269183</v>
      </c>
      <c r="E6" s="94">
        <v>195</v>
      </c>
      <c r="F6" s="95">
        <v>0.25357607282184658</v>
      </c>
    </row>
    <row r="7" spans="1:7" x14ac:dyDescent="0.25">
      <c r="A7" s="93" t="s">
        <v>19</v>
      </c>
      <c r="B7" s="94">
        <v>839</v>
      </c>
      <c r="C7" s="94">
        <v>381</v>
      </c>
      <c r="D7" s="95">
        <v>0.4541120381406436</v>
      </c>
      <c r="E7" s="94">
        <v>257</v>
      </c>
      <c r="F7" s="95">
        <v>0.30631704410011917</v>
      </c>
    </row>
    <row r="8" spans="1:7" x14ac:dyDescent="0.25">
      <c r="A8" s="93" t="s">
        <v>20</v>
      </c>
      <c r="B8" s="94">
        <v>777</v>
      </c>
      <c r="C8" s="94">
        <v>319</v>
      </c>
      <c r="D8" s="95">
        <v>0.41055341055341055</v>
      </c>
      <c r="E8" s="94">
        <v>222</v>
      </c>
      <c r="F8" s="95">
        <v>0.2857142857142857</v>
      </c>
    </row>
    <row r="9" spans="1:7" x14ac:dyDescent="0.25">
      <c r="A9" s="128" t="s">
        <v>4</v>
      </c>
      <c r="B9" s="129">
        <v>3907</v>
      </c>
      <c r="C9" s="129">
        <v>1653</v>
      </c>
      <c r="D9" s="130">
        <v>0.42308676734067058</v>
      </c>
      <c r="E9" s="129">
        <v>1061</v>
      </c>
      <c r="F9" s="130">
        <v>0.2715638597389301</v>
      </c>
    </row>
    <row r="10" spans="1:7" s="5" customFormat="1" ht="7.5" customHeight="1" x14ac:dyDescent="0.25">
      <c r="A10" s="20"/>
      <c r="B10" s="23"/>
      <c r="C10" s="23"/>
      <c r="D10" s="24"/>
      <c r="E10" s="23"/>
      <c r="F10" s="24"/>
    </row>
    <row r="11" spans="1:7" x14ac:dyDescent="0.25">
      <c r="A11" s="4" t="s">
        <v>2</v>
      </c>
    </row>
    <row r="12" spans="1:7" x14ac:dyDescent="0.25">
      <c r="A12" s="7" t="s">
        <v>16</v>
      </c>
      <c r="B12" s="3">
        <v>595</v>
      </c>
      <c r="C12" s="3">
        <v>239</v>
      </c>
      <c r="D12" s="19">
        <v>0.40168067226890758</v>
      </c>
      <c r="E12" s="3">
        <v>152</v>
      </c>
      <c r="F12" s="19">
        <v>0.25546218487394956</v>
      </c>
      <c r="G12" t="s">
        <v>63</v>
      </c>
    </row>
    <row r="13" spans="1:7" x14ac:dyDescent="0.25">
      <c r="A13" s="7" t="s">
        <v>17</v>
      </c>
      <c r="B13" s="3">
        <v>585</v>
      </c>
      <c r="C13" s="3">
        <v>224</v>
      </c>
      <c r="D13" s="19">
        <v>0.38290598290598293</v>
      </c>
      <c r="E13" s="3">
        <v>151</v>
      </c>
      <c r="F13" s="19">
        <v>0.25811965811965815</v>
      </c>
    </row>
    <row r="14" spans="1:7" x14ac:dyDescent="0.25">
      <c r="A14" s="7" t="s">
        <v>18</v>
      </c>
      <c r="B14" s="3">
        <v>586</v>
      </c>
      <c r="C14" s="3">
        <v>254</v>
      </c>
      <c r="D14" s="19">
        <v>0.43344709897610922</v>
      </c>
      <c r="E14" s="3">
        <v>153</v>
      </c>
      <c r="F14" s="19">
        <v>0.26109215017064846</v>
      </c>
    </row>
    <row r="15" spans="1:7" x14ac:dyDescent="0.25">
      <c r="A15" s="7" t="s">
        <v>19</v>
      </c>
      <c r="B15" s="3">
        <v>655</v>
      </c>
      <c r="C15" s="3">
        <v>286</v>
      </c>
      <c r="D15" s="19">
        <v>0.43664122137404582</v>
      </c>
      <c r="E15" s="3">
        <v>198</v>
      </c>
      <c r="F15" s="19">
        <v>0.30229007633587784</v>
      </c>
    </row>
    <row r="16" spans="1:7" x14ac:dyDescent="0.25">
      <c r="A16" s="7" t="s">
        <v>20</v>
      </c>
      <c r="B16" s="3">
        <v>584</v>
      </c>
      <c r="C16" s="3">
        <v>244</v>
      </c>
      <c r="D16" s="19">
        <v>0.4178082191780822</v>
      </c>
      <c r="E16" s="3">
        <v>179</v>
      </c>
      <c r="F16" s="19">
        <v>0.3065068493150685</v>
      </c>
    </row>
    <row r="17" spans="1:6" x14ac:dyDescent="0.25">
      <c r="A17" s="131" t="s">
        <v>4</v>
      </c>
      <c r="B17" s="132">
        <v>3005</v>
      </c>
      <c r="C17" s="132">
        <v>1247</v>
      </c>
      <c r="D17" s="133">
        <v>0.41497504159733778</v>
      </c>
      <c r="E17" s="132">
        <v>833</v>
      </c>
      <c r="F17" s="133">
        <v>0.27720465890183027</v>
      </c>
    </row>
    <row r="18" spans="1:6" ht="8.25" customHeight="1" x14ac:dyDescent="0.25"/>
    <row r="19" spans="1:6" x14ac:dyDescent="0.25">
      <c r="A19" s="91" t="s">
        <v>1</v>
      </c>
      <c r="B19" s="92"/>
      <c r="C19" s="92"/>
      <c r="D19" s="92"/>
      <c r="E19" s="92"/>
      <c r="F19" s="92"/>
    </row>
    <row r="20" spans="1:6" x14ac:dyDescent="0.25">
      <c r="A20" s="93" t="s">
        <v>16</v>
      </c>
      <c r="B20" s="94">
        <v>66</v>
      </c>
      <c r="C20" s="94">
        <v>29</v>
      </c>
      <c r="D20" s="95">
        <v>0.43939393939393939</v>
      </c>
      <c r="E20" s="94">
        <v>16</v>
      </c>
      <c r="F20" s="95">
        <v>0.24242424242424243</v>
      </c>
    </row>
    <row r="21" spans="1:6" x14ac:dyDescent="0.25">
      <c r="A21" s="93" t="s">
        <v>17</v>
      </c>
      <c r="B21" s="94">
        <v>55</v>
      </c>
      <c r="C21" s="94">
        <v>28</v>
      </c>
      <c r="D21" s="95">
        <v>0.50909090909090904</v>
      </c>
      <c r="E21" s="94">
        <v>16</v>
      </c>
      <c r="F21" s="95">
        <v>0.29090909090909089</v>
      </c>
    </row>
    <row r="22" spans="1:6" x14ac:dyDescent="0.25">
      <c r="A22" s="93" t="s">
        <v>18</v>
      </c>
      <c r="B22" s="94">
        <v>77</v>
      </c>
      <c r="C22" s="94">
        <v>37</v>
      </c>
      <c r="D22" s="95">
        <v>0.48051948051948051</v>
      </c>
      <c r="E22" s="94">
        <v>12</v>
      </c>
      <c r="F22" s="95">
        <v>0.15584415584415584</v>
      </c>
    </row>
    <row r="23" spans="1:6" x14ac:dyDescent="0.25">
      <c r="A23" s="93" t="s">
        <v>19</v>
      </c>
      <c r="B23" s="94">
        <v>69</v>
      </c>
      <c r="C23" s="94">
        <v>32</v>
      </c>
      <c r="D23" s="95">
        <v>0.46376811594202899</v>
      </c>
      <c r="E23" s="94">
        <v>14</v>
      </c>
      <c r="F23" s="95">
        <v>0.20289855072463769</v>
      </c>
    </row>
    <row r="24" spans="1:6" x14ac:dyDescent="0.25">
      <c r="A24" s="93" t="s">
        <v>20</v>
      </c>
      <c r="B24" s="94">
        <v>69</v>
      </c>
      <c r="C24" s="94">
        <v>28</v>
      </c>
      <c r="D24" s="95">
        <v>0.40579710144927539</v>
      </c>
      <c r="E24" s="94">
        <v>15</v>
      </c>
      <c r="F24" s="95">
        <v>0.21739130434782608</v>
      </c>
    </row>
    <row r="25" spans="1:6" x14ac:dyDescent="0.25">
      <c r="A25" s="128" t="s">
        <v>4</v>
      </c>
      <c r="B25" s="129">
        <v>336</v>
      </c>
      <c r="C25" s="129">
        <v>154</v>
      </c>
      <c r="D25" s="130">
        <v>0.45833333333333331</v>
      </c>
      <c r="E25" s="129">
        <v>73</v>
      </c>
      <c r="F25" s="130">
        <v>0.21726190476190477</v>
      </c>
    </row>
    <row r="26" spans="1:6" ht="7.5" customHeight="1" x14ac:dyDescent="0.25"/>
    <row r="27" spans="1:6" x14ac:dyDescent="0.25">
      <c r="A27" s="4" t="s">
        <v>0</v>
      </c>
      <c r="B27" s="9"/>
    </row>
    <row r="28" spans="1:6" x14ac:dyDescent="0.25">
      <c r="A28" s="7" t="s">
        <v>16</v>
      </c>
      <c r="B28" s="3">
        <v>45</v>
      </c>
      <c r="C28" s="3">
        <v>24</v>
      </c>
      <c r="D28" s="19">
        <v>0.53333333333333333</v>
      </c>
      <c r="E28" s="3">
        <v>10</v>
      </c>
      <c r="F28" s="19">
        <v>0.22222222222222221</v>
      </c>
    </row>
    <row r="29" spans="1:6" x14ac:dyDescent="0.25">
      <c r="A29" s="7" t="s">
        <v>17</v>
      </c>
      <c r="B29" s="3">
        <v>43</v>
      </c>
      <c r="C29" s="3">
        <v>16</v>
      </c>
      <c r="D29" s="19">
        <v>0.37209302325581395</v>
      </c>
      <c r="E29" s="3">
        <v>14</v>
      </c>
      <c r="F29" s="19">
        <v>0.32558139534883723</v>
      </c>
    </row>
    <row r="30" spans="1:6" x14ac:dyDescent="0.25">
      <c r="A30" s="7" t="s">
        <v>18</v>
      </c>
      <c r="B30" s="3">
        <v>41</v>
      </c>
      <c r="C30" s="3">
        <v>19</v>
      </c>
      <c r="D30" s="19">
        <v>0.46341463414634149</v>
      </c>
      <c r="E30" s="3">
        <v>18</v>
      </c>
      <c r="F30" s="19">
        <v>0.43902439024390244</v>
      </c>
    </row>
    <row r="31" spans="1:6" x14ac:dyDescent="0.25">
      <c r="A31" s="7" t="s">
        <v>19</v>
      </c>
      <c r="B31" s="3">
        <v>48</v>
      </c>
      <c r="C31" s="3">
        <v>35</v>
      </c>
      <c r="D31" s="19">
        <v>0.72916666666666663</v>
      </c>
      <c r="E31" s="3">
        <v>29</v>
      </c>
      <c r="F31" s="19">
        <v>0.60416666666666663</v>
      </c>
    </row>
    <row r="32" spans="1:6" x14ac:dyDescent="0.25">
      <c r="A32" s="7" t="s">
        <v>20</v>
      </c>
      <c r="B32" s="3">
        <v>28</v>
      </c>
      <c r="C32" s="3">
        <v>10</v>
      </c>
      <c r="D32" s="19">
        <v>0.35714285714285715</v>
      </c>
      <c r="E32" s="3">
        <v>5</v>
      </c>
      <c r="F32" s="19">
        <v>0.17857142857142858</v>
      </c>
    </row>
    <row r="33" spans="1:6" x14ac:dyDescent="0.25">
      <c r="A33" s="131" t="s">
        <v>4</v>
      </c>
      <c r="B33" s="132">
        <v>205</v>
      </c>
      <c r="C33" s="132">
        <v>104</v>
      </c>
      <c r="D33" s="133">
        <v>0.50731707317073171</v>
      </c>
      <c r="E33" s="132">
        <v>76</v>
      </c>
      <c r="F33" s="133">
        <v>0.37073170731707317</v>
      </c>
    </row>
    <row r="34" spans="1:6" ht="9" customHeight="1" x14ac:dyDescent="0.25">
      <c r="B34"/>
      <c r="C34"/>
      <c r="D34"/>
      <c r="E34"/>
      <c r="F34"/>
    </row>
    <row r="35" spans="1:6" x14ac:dyDescent="0.25">
      <c r="A35" s="91" t="s">
        <v>111</v>
      </c>
      <c r="B35" s="68"/>
      <c r="C35" s="68"/>
      <c r="D35" s="68"/>
      <c r="E35" s="68"/>
      <c r="F35" s="68"/>
    </row>
    <row r="36" spans="1:6" x14ac:dyDescent="0.25">
      <c r="A36" s="93" t="s">
        <v>16</v>
      </c>
      <c r="B36" s="94">
        <v>59</v>
      </c>
      <c r="C36" s="94">
        <v>26</v>
      </c>
      <c r="D36" s="122">
        <v>0.44067796610169491</v>
      </c>
      <c r="E36" s="94">
        <v>9</v>
      </c>
      <c r="F36" s="122">
        <v>0.15254237288135594</v>
      </c>
    </row>
    <row r="37" spans="1:6" x14ac:dyDescent="0.25">
      <c r="A37" s="93" t="s">
        <v>17</v>
      </c>
      <c r="B37" s="94">
        <v>70</v>
      </c>
      <c r="C37" s="94">
        <v>34</v>
      </c>
      <c r="D37" s="122">
        <v>0.48571428571428571</v>
      </c>
      <c r="E37" s="94">
        <v>19</v>
      </c>
      <c r="F37" s="122">
        <v>0.27142857142857141</v>
      </c>
    </row>
    <row r="38" spans="1:6" x14ac:dyDescent="0.25">
      <c r="A38" s="93" t="s">
        <v>18</v>
      </c>
      <c r="B38" s="94">
        <v>61</v>
      </c>
      <c r="C38" s="94">
        <v>23</v>
      </c>
      <c r="D38" s="122">
        <v>0.37704918032786883</v>
      </c>
      <c r="E38" s="94">
        <v>12</v>
      </c>
      <c r="F38" s="122">
        <v>0.19672131147540983</v>
      </c>
    </row>
    <row r="39" spans="1:6" x14ac:dyDescent="0.25">
      <c r="A39" s="93" t="s">
        <v>19</v>
      </c>
      <c r="B39" s="94">
        <v>65</v>
      </c>
      <c r="C39" s="94">
        <v>28</v>
      </c>
      <c r="D39" s="122">
        <v>0.43076923076923079</v>
      </c>
      <c r="E39" s="94">
        <v>16</v>
      </c>
      <c r="F39" s="122">
        <v>0.24615384615384617</v>
      </c>
    </row>
    <row r="40" spans="1:6" x14ac:dyDescent="0.25">
      <c r="A40" s="93" t="s">
        <v>20</v>
      </c>
      <c r="B40" s="94">
        <v>95</v>
      </c>
      <c r="C40" s="94">
        <v>37</v>
      </c>
      <c r="D40" s="122">
        <v>0.38947368421052631</v>
      </c>
      <c r="E40" s="94">
        <v>23</v>
      </c>
      <c r="F40" s="122">
        <v>0.24210526315789474</v>
      </c>
    </row>
    <row r="41" spans="1:6" x14ac:dyDescent="0.25">
      <c r="A41" s="128" t="s">
        <v>112</v>
      </c>
      <c r="B41" s="129">
        <v>350</v>
      </c>
      <c r="C41" s="129">
        <v>148</v>
      </c>
      <c r="D41" s="130">
        <f>148/350</f>
        <v>0.42285714285714288</v>
      </c>
      <c r="E41" s="129">
        <v>79</v>
      </c>
      <c r="F41" s="130">
        <f>79/350</f>
        <v>0.2257142857142857</v>
      </c>
    </row>
    <row r="42" spans="1:6" x14ac:dyDescent="0.25">
      <c r="B42"/>
      <c r="C42"/>
      <c r="D42"/>
      <c r="E42"/>
      <c r="F42"/>
    </row>
    <row r="43" spans="1:6" x14ac:dyDescent="0.25">
      <c r="B43"/>
      <c r="C43"/>
      <c r="D43"/>
      <c r="E43"/>
      <c r="F43"/>
    </row>
    <row r="44" spans="1:6" x14ac:dyDescent="0.25">
      <c r="B44"/>
      <c r="C44"/>
      <c r="D44"/>
      <c r="E44"/>
      <c r="F44"/>
    </row>
    <row r="45" spans="1:6" x14ac:dyDescent="0.25">
      <c r="B45"/>
      <c r="C45"/>
      <c r="D45"/>
      <c r="E45"/>
      <c r="F45"/>
    </row>
    <row r="46" spans="1:6" x14ac:dyDescent="0.25">
      <c r="B46"/>
      <c r="C46"/>
      <c r="D46"/>
      <c r="E46"/>
      <c r="F46"/>
    </row>
    <row r="47" spans="1:6" x14ac:dyDescent="0.25">
      <c r="B47"/>
      <c r="C47"/>
      <c r="D47"/>
      <c r="E47"/>
      <c r="F47"/>
    </row>
    <row r="48" spans="1:6" x14ac:dyDescent="0.25">
      <c r="B48"/>
      <c r="C48"/>
      <c r="D48"/>
      <c r="E48"/>
      <c r="F48"/>
    </row>
    <row r="49" spans="2:6" x14ac:dyDescent="0.25">
      <c r="B49"/>
      <c r="C49"/>
      <c r="D49"/>
      <c r="E49"/>
      <c r="F49"/>
    </row>
    <row r="50" spans="2:6" s="5" customFormat="1" x14ac:dyDescent="0.25"/>
    <row r="51" spans="2:6" x14ac:dyDescent="0.25">
      <c r="B51"/>
      <c r="C51"/>
      <c r="D51"/>
      <c r="E51"/>
      <c r="F51"/>
    </row>
    <row r="52" spans="2:6" x14ac:dyDescent="0.25">
      <c r="B52"/>
      <c r="C52"/>
      <c r="D52"/>
      <c r="E52"/>
      <c r="F52"/>
    </row>
    <row r="53" spans="2:6" x14ac:dyDescent="0.25">
      <c r="B53"/>
      <c r="C53"/>
      <c r="D53"/>
      <c r="E53"/>
      <c r="F53"/>
    </row>
    <row r="54" spans="2:6" x14ac:dyDescent="0.25">
      <c r="B54"/>
      <c r="C54"/>
      <c r="D54"/>
      <c r="E54"/>
      <c r="F54"/>
    </row>
    <row r="55" spans="2:6" x14ac:dyDescent="0.25">
      <c r="B55"/>
      <c r="C55"/>
      <c r="D55"/>
      <c r="E55"/>
      <c r="F55"/>
    </row>
    <row r="56" spans="2:6" x14ac:dyDescent="0.25">
      <c r="B56"/>
      <c r="C56"/>
      <c r="D56"/>
      <c r="E56"/>
      <c r="F56"/>
    </row>
    <row r="57" spans="2:6" x14ac:dyDescent="0.25">
      <c r="B57"/>
      <c r="C57"/>
      <c r="D57"/>
      <c r="E57"/>
      <c r="F57"/>
    </row>
  </sheetData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zoomScale="80" zoomScaleNormal="80" workbookViewId="0">
      <selection activeCell="D11" sqref="D11"/>
    </sheetView>
  </sheetViews>
  <sheetFormatPr defaultRowHeight="15" x14ac:dyDescent="0.25"/>
  <cols>
    <col min="2" max="2" width="15.42578125" style="2" customWidth="1"/>
    <col min="3" max="3" width="17.7109375" style="2" customWidth="1"/>
    <col min="4" max="4" width="17.85546875" style="2" customWidth="1"/>
    <col min="5" max="5" width="20.85546875" style="2" customWidth="1"/>
    <col min="6" max="6" width="22.140625" style="2" customWidth="1"/>
  </cols>
  <sheetData>
    <row r="1" spans="1:6" ht="18.75" x14ac:dyDescent="0.3">
      <c r="A1" s="13" t="s">
        <v>37</v>
      </c>
    </row>
    <row r="2" spans="1:6" ht="54" customHeight="1" x14ac:dyDescent="0.25">
      <c r="A2" s="11" t="s">
        <v>7</v>
      </c>
      <c r="B2" s="17" t="s">
        <v>8</v>
      </c>
      <c r="C2" s="17" t="s">
        <v>25</v>
      </c>
      <c r="D2" s="17" t="s">
        <v>26</v>
      </c>
      <c r="E2" s="17" t="s">
        <v>27</v>
      </c>
      <c r="F2" s="17" t="s">
        <v>28</v>
      </c>
    </row>
    <row r="3" spans="1:6" ht="17.25" customHeight="1" x14ac:dyDescent="0.25">
      <c r="A3" s="58" t="s">
        <v>23</v>
      </c>
      <c r="B3" s="59"/>
      <c r="C3" s="60"/>
      <c r="D3" s="60"/>
      <c r="E3" s="60"/>
      <c r="F3" s="60"/>
    </row>
    <row r="4" spans="1:6" x14ac:dyDescent="0.25">
      <c r="A4" s="69" t="s">
        <v>18</v>
      </c>
      <c r="B4" s="70">
        <v>769</v>
      </c>
      <c r="C4" s="70">
        <v>333</v>
      </c>
      <c r="D4" s="72">
        <v>0.43302990897269183</v>
      </c>
      <c r="E4" s="70">
        <v>195</v>
      </c>
      <c r="F4" s="72">
        <v>0.25357607282184658</v>
      </c>
    </row>
    <row r="5" spans="1:6" x14ac:dyDescent="0.25">
      <c r="A5" s="69" t="s">
        <v>19</v>
      </c>
      <c r="B5" s="70">
        <v>839</v>
      </c>
      <c r="C5" s="70">
        <v>381</v>
      </c>
      <c r="D5" s="72">
        <v>0.4541120381406436</v>
      </c>
      <c r="E5" s="70">
        <v>257</v>
      </c>
      <c r="F5" s="72">
        <v>0.30631704410011917</v>
      </c>
    </row>
    <row r="6" spans="1:6" x14ac:dyDescent="0.25">
      <c r="A6" s="69" t="s">
        <v>20</v>
      </c>
      <c r="B6" s="70">
        <v>777</v>
      </c>
      <c r="C6" s="70">
        <v>319</v>
      </c>
      <c r="D6" s="72">
        <v>0.41055341055341055</v>
      </c>
      <c r="E6" s="70">
        <v>222</v>
      </c>
      <c r="F6" s="72">
        <v>0.2857142857142857</v>
      </c>
    </row>
    <row r="7" spans="1:6" s="5" customFormat="1" x14ac:dyDescent="0.25">
      <c r="A7" s="115"/>
      <c r="B7" s="116"/>
      <c r="C7" s="116"/>
      <c r="D7" s="118"/>
      <c r="E7" s="116"/>
      <c r="F7" s="118"/>
    </row>
    <row r="8" spans="1:6" x14ac:dyDescent="0.25">
      <c r="A8" s="4" t="s">
        <v>2</v>
      </c>
    </row>
    <row r="9" spans="1:6" x14ac:dyDescent="0.25">
      <c r="A9" s="7" t="s">
        <v>18</v>
      </c>
      <c r="B9" s="3">
        <v>586</v>
      </c>
      <c r="C9" s="3">
        <v>254</v>
      </c>
      <c r="D9" s="19">
        <v>0.43344709897610922</v>
      </c>
      <c r="E9" s="3">
        <v>153</v>
      </c>
      <c r="F9" s="19">
        <v>0.26109215017064846</v>
      </c>
    </row>
    <row r="10" spans="1:6" x14ac:dyDescent="0.25">
      <c r="A10" s="7" t="s">
        <v>19</v>
      </c>
      <c r="B10" s="3">
        <v>655</v>
      </c>
      <c r="C10" s="3">
        <v>286</v>
      </c>
      <c r="D10" s="19">
        <v>0.43664122137404582</v>
      </c>
      <c r="E10" s="3">
        <v>198</v>
      </c>
      <c r="F10" s="19">
        <v>0.30229007633587784</v>
      </c>
    </row>
    <row r="11" spans="1:6" x14ac:dyDescent="0.25">
      <c r="A11" s="7" t="s">
        <v>20</v>
      </c>
      <c r="B11" s="3">
        <v>584</v>
      </c>
      <c r="C11" s="3">
        <v>244</v>
      </c>
      <c r="D11" s="19">
        <v>0.4178082191780822</v>
      </c>
      <c r="E11" s="3">
        <v>179</v>
      </c>
      <c r="F11" s="19">
        <v>0.3065068493150685</v>
      </c>
    </row>
    <row r="12" spans="1:6" s="74" customFormat="1" x14ac:dyDescent="0.25">
      <c r="A12" s="77"/>
      <c r="B12" s="76"/>
      <c r="C12" s="76"/>
      <c r="D12" s="81"/>
      <c r="E12" s="76"/>
      <c r="F12" s="81"/>
    </row>
    <row r="13" spans="1:6" x14ac:dyDescent="0.25">
      <c r="A13" s="65" t="s">
        <v>1</v>
      </c>
      <c r="B13" s="67"/>
      <c r="C13" s="67"/>
      <c r="D13" s="67"/>
      <c r="E13" s="67"/>
      <c r="F13" s="67"/>
    </row>
    <row r="14" spans="1:6" x14ac:dyDescent="0.25">
      <c r="A14" s="69" t="s">
        <v>18</v>
      </c>
      <c r="B14" s="70">
        <v>77</v>
      </c>
      <c r="C14" s="70">
        <v>37</v>
      </c>
      <c r="D14" s="72">
        <v>0.48051948051948051</v>
      </c>
      <c r="E14" s="70">
        <v>12</v>
      </c>
      <c r="F14" s="72">
        <v>0.15584415584415584</v>
      </c>
    </row>
    <row r="15" spans="1:6" x14ac:dyDescent="0.25">
      <c r="A15" s="69" t="s">
        <v>19</v>
      </c>
      <c r="B15" s="70">
        <v>69</v>
      </c>
      <c r="C15" s="70">
        <v>32</v>
      </c>
      <c r="D15" s="72">
        <v>0.46376811594202899</v>
      </c>
      <c r="E15" s="70">
        <v>14</v>
      </c>
      <c r="F15" s="72">
        <v>0.20289855072463769</v>
      </c>
    </row>
    <row r="16" spans="1:6" x14ac:dyDescent="0.25">
      <c r="A16" s="69" t="s">
        <v>20</v>
      </c>
      <c r="B16" s="70">
        <v>69</v>
      </c>
      <c r="C16" s="70">
        <v>28</v>
      </c>
      <c r="D16" s="72">
        <v>0.40579710144927539</v>
      </c>
      <c r="E16" s="70">
        <v>15</v>
      </c>
      <c r="F16" s="72">
        <v>0.21739130434782608</v>
      </c>
    </row>
    <row r="17" spans="1:6" s="5" customFormat="1" x14ac:dyDescent="0.25">
      <c r="A17" s="115"/>
      <c r="B17" s="116"/>
      <c r="C17" s="116"/>
      <c r="D17" s="118"/>
      <c r="E17" s="116"/>
      <c r="F17" s="118"/>
    </row>
    <row r="18" spans="1:6" x14ac:dyDescent="0.25">
      <c r="A18" s="4" t="s">
        <v>0</v>
      </c>
      <c r="B18" s="9"/>
    </row>
    <row r="19" spans="1:6" x14ac:dyDescent="0.25">
      <c r="A19" s="7" t="s">
        <v>18</v>
      </c>
      <c r="B19" s="3">
        <v>41</v>
      </c>
      <c r="C19" s="3">
        <v>19</v>
      </c>
      <c r="D19" s="19">
        <v>0.46341463414634149</v>
      </c>
      <c r="E19" s="3">
        <v>18</v>
      </c>
      <c r="F19" s="19">
        <v>0.43902439024390244</v>
      </c>
    </row>
    <row r="20" spans="1:6" x14ac:dyDescent="0.25">
      <c r="A20" s="7" t="s">
        <v>19</v>
      </c>
      <c r="B20" s="3">
        <v>48</v>
      </c>
      <c r="C20" s="3">
        <v>35</v>
      </c>
      <c r="D20" s="19">
        <v>0.72916666666666663</v>
      </c>
      <c r="E20" s="3">
        <v>29</v>
      </c>
      <c r="F20" s="19">
        <v>0.60416666666666663</v>
      </c>
    </row>
    <row r="21" spans="1:6" x14ac:dyDescent="0.25">
      <c r="A21" s="7" t="s">
        <v>20</v>
      </c>
      <c r="B21" s="3">
        <v>28</v>
      </c>
      <c r="C21" s="3">
        <v>10</v>
      </c>
      <c r="D21" s="19">
        <v>0.35714285714285715</v>
      </c>
      <c r="E21" s="3">
        <v>5</v>
      </c>
      <c r="F21" s="19">
        <v>0.17857142857142858</v>
      </c>
    </row>
    <row r="22" spans="1:6" s="74" customFormat="1" x14ac:dyDescent="0.25">
      <c r="A22" s="77"/>
      <c r="B22" s="76"/>
      <c r="C22" s="76"/>
      <c r="D22" s="81"/>
      <c r="E22" s="76"/>
      <c r="F22" s="81"/>
    </row>
    <row r="23" spans="1:6" x14ac:dyDescent="0.25">
      <c r="A23" s="91" t="s">
        <v>111</v>
      </c>
      <c r="B23" s="68"/>
      <c r="C23" s="68"/>
      <c r="D23" s="68"/>
      <c r="E23" s="68"/>
      <c r="F23" s="68"/>
    </row>
    <row r="24" spans="1:6" x14ac:dyDescent="0.25">
      <c r="A24" s="93" t="s">
        <v>18</v>
      </c>
      <c r="B24" s="94">
        <v>61</v>
      </c>
      <c r="C24" s="94">
        <v>23</v>
      </c>
      <c r="D24" s="122">
        <v>0.37704918032786883</v>
      </c>
      <c r="E24" s="94">
        <v>12</v>
      </c>
      <c r="F24" s="122">
        <v>0.19672131147540983</v>
      </c>
    </row>
    <row r="25" spans="1:6" x14ac:dyDescent="0.25">
      <c r="A25" s="93" t="s">
        <v>19</v>
      </c>
      <c r="B25" s="94">
        <v>65</v>
      </c>
      <c r="C25" s="94">
        <v>28</v>
      </c>
      <c r="D25" s="122">
        <v>0.43076923076923079</v>
      </c>
      <c r="E25" s="94">
        <v>16</v>
      </c>
      <c r="F25" s="122">
        <v>0.24615384615384617</v>
      </c>
    </row>
    <row r="26" spans="1:6" x14ac:dyDescent="0.25">
      <c r="A26" s="93" t="s">
        <v>20</v>
      </c>
      <c r="B26" s="94">
        <v>95</v>
      </c>
      <c r="C26" s="94">
        <v>37</v>
      </c>
      <c r="D26" s="122">
        <v>0.38947368421052631</v>
      </c>
      <c r="E26" s="94">
        <v>23</v>
      </c>
      <c r="F26" s="122">
        <v>0.24210526315789474</v>
      </c>
    </row>
    <row r="27" spans="1:6" x14ac:dyDescent="0.25">
      <c r="B27"/>
      <c r="C27"/>
      <c r="D27"/>
      <c r="E27"/>
      <c r="F27"/>
    </row>
    <row r="28" spans="1:6" x14ac:dyDescent="0.25">
      <c r="B28"/>
      <c r="C28"/>
      <c r="D28"/>
      <c r="E28"/>
      <c r="F28"/>
    </row>
    <row r="29" spans="1:6" x14ac:dyDescent="0.25">
      <c r="B29"/>
      <c r="C29"/>
      <c r="D29"/>
      <c r="E29"/>
      <c r="F29"/>
    </row>
    <row r="30" spans="1:6" x14ac:dyDescent="0.25">
      <c r="B30"/>
      <c r="C30"/>
      <c r="D30"/>
      <c r="E30"/>
      <c r="F30"/>
    </row>
    <row r="31" spans="1:6" x14ac:dyDescent="0.25">
      <c r="B31"/>
      <c r="C31"/>
      <c r="D31"/>
      <c r="E31"/>
      <c r="F31"/>
    </row>
    <row r="32" spans="1:6" x14ac:dyDescent="0.25">
      <c r="B32"/>
      <c r="C32"/>
      <c r="D32"/>
      <c r="E32"/>
      <c r="F32"/>
    </row>
    <row r="33" spans="2:6" x14ac:dyDescent="0.25">
      <c r="B33"/>
      <c r="C33"/>
      <c r="D33"/>
      <c r="E33"/>
      <c r="F33"/>
    </row>
    <row r="34" spans="2:6" x14ac:dyDescent="0.25">
      <c r="B34"/>
      <c r="C34"/>
      <c r="D34"/>
      <c r="E34"/>
      <c r="F34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1stYear_All</vt:lpstr>
      <vt:lpstr>1stYear_Transfer_6Yrs</vt:lpstr>
      <vt:lpstr>1stYear_Transfer_3Yrs</vt:lpstr>
      <vt:lpstr>1stYear_Workforce_6Yts</vt:lpstr>
      <vt:lpstr>1stYear_Workforce_3Yrs</vt:lpstr>
      <vt:lpstr>1stYr_BasicSkills</vt:lpstr>
      <vt:lpstr>2ndYear_All</vt:lpstr>
      <vt:lpstr>2ndYear_Transfer_5Yrs</vt:lpstr>
      <vt:lpstr>2ndYear_Transfer_3Yrs</vt:lpstr>
      <vt:lpstr>2ndYear_Workforce_5Yrs</vt:lpstr>
      <vt:lpstr>2ndYear_Workforce_3Yrs</vt:lpstr>
      <vt:lpstr>2ndYr_Basic Skills</vt:lpstr>
      <vt:lpstr>4thYear_All</vt:lpstr>
      <vt:lpstr>4thYr_Transfer</vt:lpstr>
      <vt:lpstr>4thYr_Workforce</vt:lpstr>
      <vt:lpstr>4thYr_BasicSkills</vt:lpstr>
      <vt:lpstr>Gender</vt:lpstr>
      <vt:lpstr>Pell</vt:lpstr>
      <vt:lpstr>Guide-to-Worksheets</vt:lpstr>
    </vt:vector>
  </TitlesOfParts>
  <Company>Skagit Valley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M Pettitt</dc:creator>
  <cp:lastModifiedBy>Maureen Pettitt</cp:lastModifiedBy>
  <cp:lastPrinted>2013-04-12T16:49:29Z</cp:lastPrinted>
  <dcterms:created xsi:type="dcterms:W3CDTF">2012-02-06T19:21:58Z</dcterms:created>
  <dcterms:modified xsi:type="dcterms:W3CDTF">2013-04-12T21:18:04Z</dcterms:modified>
</cp:coreProperties>
</file>